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тжс" sheetId="1" r:id="rId1"/>
    <sheet name="нош" sheetId="2" r:id="rId2"/>
    <sheet name=" калории нош" sheetId="4" r:id="rId3"/>
    <sheet name="калории тжс" sheetId="5" r:id="rId4"/>
    <sheet name="калории" sheetId="6" r:id="rId5"/>
    <sheet name="витамины" sheetId="7" r:id="rId6"/>
  </sheets>
  <calcPr calcId="125725"/>
</workbook>
</file>

<file path=xl/calcChain.xml><?xml version="1.0" encoding="utf-8"?>
<calcChain xmlns="http://schemas.openxmlformats.org/spreadsheetml/2006/main">
  <c r="E84" i="2"/>
  <c r="F84"/>
  <c r="H84"/>
  <c r="I84"/>
  <c r="N84"/>
  <c r="O84"/>
  <c r="D84"/>
  <c r="D239" l="1"/>
  <c r="E209"/>
  <c r="O302" i="6" l="1"/>
  <c r="N302"/>
  <c r="M302"/>
  <c r="L302"/>
  <c r="K302"/>
  <c r="J302"/>
  <c r="I302"/>
  <c r="H302"/>
  <c r="G302"/>
  <c r="F302"/>
  <c r="E302"/>
  <c r="D302"/>
  <c r="O272"/>
  <c r="N272"/>
  <c r="M272"/>
  <c r="L272"/>
  <c r="K272"/>
  <c r="J272"/>
  <c r="I272"/>
  <c r="H272"/>
  <c r="G272"/>
  <c r="F272"/>
  <c r="E272"/>
  <c r="F267"/>
  <c r="E267"/>
  <c r="D267"/>
  <c r="D272" s="1"/>
  <c r="O239"/>
  <c r="N239"/>
  <c r="M239"/>
  <c r="L239"/>
  <c r="K239"/>
  <c r="J239"/>
  <c r="I239"/>
  <c r="H239"/>
  <c r="G239"/>
  <c r="F239"/>
  <c r="E239"/>
  <c r="D239"/>
  <c r="K208"/>
  <c r="J208"/>
  <c r="I208"/>
  <c r="H208"/>
  <c r="E208"/>
  <c r="D208"/>
  <c r="O204"/>
  <c r="O208" s="1"/>
  <c r="N204"/>
  <c r="N208" s="1"/>
  <c r="M204"/>
  <c r="M208" s="1"/>
  <c r="L204"/>
  <c r="L208" s="1"/>
  <c r="J204"/>
  <c r="I204"/>
  <c r="G204"/>
  <c r="G208" s="1"/>
  <c r="F204"/>
  <c r="F208" s="1"/>
  <c r="E204"/>
  <c r="D204"/>
  <c r="O177"/>
  <c r="N177"/>
  <c r="M177"/>
  <c r="L177"/>
  <c r="K177"/>
  <c r="J177"/>
  <c r="I177"/>
  <c r="H177"/>
  <c r="G177"/>
  <c r="F177"/>
  <c r="E177"/>
  <c r="D177"/>
  <c r="O142"/>
  <c r="O147" s="1"/>
  <c r="N142"/>
  <c r="N147" s="1"/>
  <c r="M142"/>
  <c r="M147" s="1"/>
  <c r="L142"/>
  <c r="L147" s="1"/>
  <c r="K142"/>
  <c r="K147" s="1"/>
  <c r="J142"/>
  <c r="J147" s="1"/>
  <c r="I142"/>
  <c r="I147" s="1"/>
  <c r="I303" s="1"/>
  <c r="H142"/>
  <c r="H147" s="1"/>
  <c r="G142"/>
  <c r="G147" s="1"/>
  <c r="F142"/>
  <c r="F147" s="1"/>
  <c r="E142"/>
  <c r="E147" s="1"/>
  <c r="D142"/>
  <c r="D147" s="1"/>
  <c r="O114"/>
  <c r="N114"/>
  <c r="M114"/>
  <c r="L114"/>
  <c r="K114"/>
  <c r="J114"/>
  <c r="I114"/>
  <c r="H114"/>
  <c r="G114"/>
  <c r="F114"/>
  <c r="E114"/>
  <c r="D114"/>
  <c r="O85"/>
  <c r="N85"/>
  <c r="K85"/>
  <c r="J85"/>
  <c r="I85"/>
  <c r="H85"/>
  <c r="M78"/>
  <c r="M85" s="1"/>
  <c r="M303" s="1"/>
  <c r="L78"/>
  <c r="L85" s="1"/>
  <c r="K78"/>
  <c r="J78"/>
  <c r="G78"/>
  <c r="G85" s="1"/>
  <c r="F78"/>
  <c r="F85" s="1"/>
  <c r="E78"/>
  <c r="E85" s="1"/>
  <c r="D78"/>
  <c r="D85" s="1"/>
  <c r="O50"/>
  <c r="N50"/>
  <c r="M50"/>
  <c r="L50"/>
  <c r="K50"/>
  <c r="J50"/>
  <c r="I50"/>
  <c r="H50"/>
  <c r="G50"/>
  <c r="F50"/>
  <c r="E50"/>
  <c r="D50"/>
  <c r="O27"/>
  <c r="O303" s="1"/>
  <c r="N27"/>
  <c r="M27"/>
  <c r="L27"/>
  <c r="L303" s="1"/>
  <c r="K27"/>
  <c r="K303" s="1"/>
  <c r="J27"/>
  <c r="I27"/>
  <c r="H27"/>
  <c r="H303" s="1"/>
  <c r="G27"/>
  <c r="G303" s="1"/>
  <c r="F27"/>
  <c r="E27"/>
  <c r="D27"/>
  <c r="D303" s="1"/>
  <c r="E303" l="1"/>
  <c r="F303"/>
  <c r="J303"/>
  <c r="N303"/>
  <c r="E75" i="1"/>
  <c r="F75"/>
  <c r="G75"/>
  <c r="H75"/>
  <c r="I75"/>
  <c r="J75"/>
  <c r="K75"/>
  <c r="L75"/>
  <c r="M75"/>
  <c r="N75"/>
  <c r="O75"/>
  <c r="D75"/>
  <c r="D14" i="5" l="1"/>
  <c r="D13"/>
  <c r="D12"/>
  <c r="D225" i="1"/>
  <c r="N273" i="2"/>
  <c r="L273"/>
  <c r="I273"/>
  <c r="F268"/>
  <c r="F273" s="1"/>
  <c r="E273"/>
  <c r="D273"/>
  <c r="O173" i="1"/>
  <c r="O177" s="1"/>
  <c r="N173"/>
  <c r="M173"/>
  <c r="M177" s="1"/>
  <c r="L173"/>
  <c r="J173"/>
  <c r="J177" s="1"/>
  <c r="I173"/>
  <c r="F173"/>
  <c r="F177" s="1"/>
  <c r="G173"/>
  <c r="E173"/>
  <c r="D173"/>
  <c r="O122"/>
  <c r="N122"/>
  <c r="I122"/>
  <c r="M122"/>
  <c r="L122"/>
  <c r="L127" s="1"/>
  <c r="K122"/>
  <c r="J122"/>
  <c r="J127" s="1"/>
  <c r="H122"/>
  <c r="G122"/>
  <c r="F122"/>
  <c r="E122"/>
  <c r="D122"/>
  <c r="O68"/>
  <c r="K68"/>
  <c r="J68"/>
  <c r="H68"/>
  <c r="G68"/>
  <c r="F68"/>
  <c r="E68"/>
  <c r="D68"/>
  <c r="O256"/>
  <c r="N256"/>
  <c r="M256"/>
  <c r="L256"/>
  <c r="K256"/>
  <c r="J256"/>
  <c r="I256"/>
  <c r="H256"/>
  <c r="G256"/>
  <c r="F256"/>
  <c r="E256"/>
  <c r="D256"/>
  <c r="K230"/>
  <c r="H230"/>
  <c r="O225"/>
  <c r="O230" s="1"/>
  <c r="N225"/>
  <c r="N230" s="1"/>
  <c r="M225"/>
  <c r="M230" s="1"/>
  <c r="L225"/>
  <c r="L230" s="1"/>
  <c r="J225"/>
  <c r="J230" s="1"/>
  <c r="I225"/>
  <c r="I230" s="1"/>
  <c r="G225"/>
  <c r="G230" s="1"/>
  <c r="F225"/>
  <c r="F230" s="1"/>
  <c r="E225"/>
  <c r="E230" s="1"/>
  <c r="D230"/>
  <c r="O198"/>
  <c r="N198"/>
  <c r="M198"/>
  <c r="L198"/>
  <c r="K198"/>
  <c r="J198"/>
  <c r="I198"/>
  <c r="H198"/>
  <c r="G198"/>
  <c r="F198"/>
  <c r="E198"/>
  <c r="D198"/>
  <c r="K177"/>
  <c r="H177"/>
  <c r="N177"/>
  <c r="L177"/>
  <c r="I177"/>
  <c r="G177"/>
  <c r="E177"/>
  <c r="D177"/>
  <c r="O152"/>
  <c r="N152"/>
  <c r="M152"/>
  <c r="L152"/>
  <c r="K152"/>
  <c r="J152"/>
  <c r="I152"/>
  <c r="H152"/>
  <c r="G152"/>
  <c r="F152"/>
  <c r="E152"/>
  <c r="D152"/>
  <c r="O127"/>
  <c r="N127"/>
  <c r="M127"/>
  <c r="K127"/>
  <c r="I127"/>
  <c r="H127"/>
  <c r="G127"/>
  <c r="F127"/>
  <c r="E127"/>
  <c r="D127"/>
  <c r="O100"/>
  <c r="N100"/>
  <c r="M100"/>
  <c r="L100"/>
  <c r="K100"/>
  <c r="J100"/>
  <c r="I100"/>
  <c r="H100"/>
  <c r="G100"/>
  <c r="F100"/>
  <c r="E100"/>
  <c r="D100"/>
  <c r="O46"/>
  <c r="N46"/>
  <c r="M46"/>
  <c r="L46"/>
  <c r="K46"/>
  <c r="J46"/>
  <c r="I46"/>
  <c r="H46"/>
  <c r="G46"/>
  <c r="F46"/>
  <c r="E46"/>
  <c r="D46"/>
  <c r="O24"/>
  <c r="N24"/>
  <c r="M24"/>
  <c r="L24"/>
  <c r="K24"/>
  <c r="J24"/>
  <c r="I24"/>
  <c r="H24"/>
  <c r="G24"/>
  <c r="F24"/>
  <c r="E24"/>
  <c r="D24"/>
  <c r="O205" i="2"/>
  <c r="N205"/>
  <c r="M205"/>
  <c r="L205"/>
  <c r="J205"/>
  <c r="I205"/>
  <c r="G205"/>
  <c r="K78"/>
  <c r="K84" s="1"/>
  <c r="J78"/>
  <c r="J84" s="1"/>
  <c r="M78"/>
  <c r="M84" s="1"/>
  <c r="L78"/>
  <c r="L84" s="1"/>
  <c r="G78"/>
  <c r="G84" s="1"/>
  <c r="O141"/>
  <c r="N141"/>
  <c r="M141"/>
  <c r="L141"/>
  <c r="K141"/>
  <c r="J141"/>
  <c r="I141"/>
  <c r="H141"/>
  <c r="D141"/>
  <c r="E303"/>
  <c r="F303"/>
  <c r="G303"/>
  <c r="H303"/>
  <c r="I303"/>
  <c r="J303"/>
  <c r="K303"/>
  <c r="L303"/>
  <c r="M303"/>
  <c r="N303"/>
  <c r="O303"/>
  <c r="D303"/>
  <c r="H273"/>
  <c r="K273"/>
  <c r="M273"/>
  <c r="G273"/>
  <c r="O273"/>
  <c r="J273"/>
  <c r="N257" i="1" l="1"/>
  <c r="L5" i="5" s="1"/>
  <c r="L8" s="1"/>
  <c r="L257" i="1"/>
  <c r="J5" i="5" s="1"/>
  <c r="J8" s="1"/>
  <c r="K257" i="1"/>
  <c r="I5" i="5" s="1"/>
  <c r="I8" s="1"/>
  <c r="J257" i="1"/>
  <c r="H5" i="5" s="1"/>
  <c r="H8" s="1"/>
  <c r="H257" i="1"/>
  <c r="F5" i="5" s="1"/>
  <c r="F8" s="1"/>
  <c r="F257" i="1"/>
  <c r="D5" i="5" s="1"/>
  <c r="D8" s="1"/>
  <c r="D257" i="1"/>
  <c r="B5" i="5" s="1"/>
  <c r="B8" s="1"/>
  <c r="E257" i="1"/>
  <c r="C5" i="5" s="1"/>
  <c r="C8" s="1"/>
  <c r="G257" i="1"/>
  <c r="E5" i="5" s="1"/>
  <c r="E8" s="1"/>
  <c r="I257" i="1"/>
  <c r="G5" i="5" s="1"/>
  <c r="G8" s="1"/>
  <c r="M257" i="1"/>
  <c r="K5" i="5" s="1"/>
  <c r="K8" s="1"/>
  <c r="O257" i="1"/>
  <c r="M5" i="5" s="1"/>
  <c r="M8" s="1"/>
  <c r="F239" i="2"/>
  <c r="G239"/>
  <c r="H239"/>
  <c r="I239"/>
  <c r="J239"/>
  <c r="K239"/>
  <c r="L239"/>
  <c r="M239"/>
  <c r="N239"/>
  <c r="O239"/>
  <c r="E239"/>
  <c r="F209"/>
  <c r="G209"/>
  <c r="H209"/>
  <c r="I209"/>
  <c r="J209"/>
  <c r="K209"/>
  <c r="L209"/>
  <c r="M209"/>
  <c r="N209"/>
  <c r="O209"/>
  <c r="D209"/>
  <c r="E177"/>
  <c r="F177"/>
  <c r="G177"/>
  <c r="H177"/>
  <c r="I177"/>
  <c r="J177"/>
  <c r="K177"/>
  <c r="L177"/>
  <c r="M177"/>
  <c r="N177"/>
  <c r="O177"/>
  <c r="D177"/>
  <c r="E146"/>
  <c r="F146"/>
  <c r="G146"/>
  <c r="H146"/>
  <c r="I146"/>
  <c r="J146"/>
  <c r="K146"/>
  <c r="L146"/>
  <c r="M146"/>
  <c r="N146"/>
  <c r="O146"/>
  <c r="D146"/>
  <c r="E27" l="1"/>
  <c r="F27"/>
  <c r="G27"/>
  <c r="H27"/>
  <c r="I27"/>
  <c r="J27"/>
  <c r="K27"/>
  <c r="L27"/>
  <c r="M27"/>
  <c r="N27"/>
  <c r="O27"/>
  <c r="D27"/>
  <c r="O50" l="1"/>
  <c r="O113" l="1"/>
  <c r="O304" s="1"/>
  <c r="G5" i="4" s="1"/>
  <c r="G8" s="1"/>
  <c r="N113" i="2"/>
  <c r="M113"/>
  <c r="L113"/>
  <c r="K113"/>
  <c r="J113"/>
  <c r="I113"/>
  <c r="H113"/>
  <c r="G113"/>
  <c r="F113"/>
  <c r="E113"/>
  <c r="D113"/>
  <c r="N50"/>
  <c r="M50"/>
  <c r="L50"/>
  <c r="K50"/>
  <c r="J50"/>
  <c r="I50"/>
  <c r="H50"/>
  <c r="G50"/>
  <c r="F50"/>
  <c r="E50"/>
  <c r="D50"/>
  <c r="G304" l="1"/>
  <c r="E5" i="4" s="1"/>
  <c r="E8" s="1"/>
  <c r="D304" i="2"/>
  <c r="B5" i="4" s="1"/>
  <c r="B8" s="1"/>
  <c r="F304" i="2"/>
  <c r="D5" i="4" s="1"/>
  <c r="D8" s="1"/>
  <c r="B14" s="1"/>
  <c r="H304" i="2"/>
  <c r="H5" i="4" s="1"/>
  <c r="H8" s="1"/>
  <c r="J304" i="2"/>
  <c r="K5" i="4" s="1"/>
  <c r="K8" s="1"/>
  <c r="L304" i="2"/>
  <c r="F5" i="4" s="1"/>
  <c r="F8" s="1"/>
  <c r="N304" i="2"/>
  <c r="M5" i="4" s="1"/>
  <c r="M8" s="1"/>
  <c r="E304" i="2"/>
  <c r="C5" i="4" s="1"/>
  <c r="C8" s="1"/>
  <c r="B13" s="1"/>
  <c r="I304" i="2"/>
  <c r="J5" i="4" s="1"/>
  <c r="J8" s="1"/>
  <c r="K304" i="2"/>
  <c r="L5" i="4" s="1"/>
  <c r="L8" s="1"/>
  <c r="M304" i="2"/>
  <c r="I5" i="4" s="1"/>
  <c r="I8" s="1"/>
  <c r="C14" l="1"/>
  <c r="D14" s="1"/>
  <c r="B12"/>
  <c r="C13"/>
  <c r="D13" s="1"/>
  <c r="C12"/>
  <c r="D12" l="1"/>
</calcChain>
</file>

<file path=xl/sharedStrings.xml><?xml version="1.0" encoding="utf-8"?>
<sst xmlns="http://schemas.openxmlformats.org/spreadsheetml/2006/main" count="1235" uniqueCount="153">
  <si>
    <t>День: понедельник</t>
  </si>
  <si>
    <t>Неделя: первая</t>
  </si>
  <si>
    <t>Сезон: осенне-зимний</t>
  </si>
  <si>
    <t>Рец</t>
  </si>
  <si>
    <t>Прием пищи,</t>
  </si>
  <si>
    <t>Наименование блюда</t>
  </si>
  <si>
    <t>Масса порции</t>
  </si>
  <si>
    <t>(г)</t>
  </si>
  <si>
    <t>Пищевые вещества</t>
  </si>
  <si>
    <t>Энергет</t>
  </si>
  <si>
    <t>ценность</t>
  </si>
  <si>
    <t>(ккал)</t>
  </si>
  <si>
    <t>Витамины</t>
  </si>
  <si>
    <t xml:space="preserve"> (мг)</t>
  </si>
  <si>
    <t>Минеральные вещества (мг)</t>
  </si>
  <si>
    <t>б</t>
  </si>
  <si>
    <t>ж</t>
  </si>
  <si>
    <t>у</t>
  </si>
  <si>
    <t>С</t>
  </si>
  <si>
    <t>мкг</t>
  </si>
  <si>
    <t>Са</t>
  </si>
  <si>
    <t>Р</t>
  </si>
  <si>
    <t>Fe</t>
  </si>
  <si>
    <t>День № 1 - завтрак</t>
  </si>
  <si>
    <t xml:space="preserve">Каша вязкая пшенная на молоке  </t>
  </si>
  <si>
    <t>200/10</t>
  </si>
  <si>
    <t>Печенье</t>
  </si>
  <si>
    <t>Конфеты шок.</t>
  </si>
  <si>
    <t>Всего завтрак:</t>
  </si>
  <si>
    <t>День: вторник</t>
  </si>
  <si>
    <t>Рец.</t>
  </si>
  <si>
    <t>День № 2 - завтрак</t>
  </si>
  <si>
    <t>Суп гороховый</t>
  </si>
  <si>
    <t>250/76</t>
  </si>
  <si>
    <t>Компот из сухофруктов</t>
  </si>
  <si>
    <t>200/20</t>
  </si>
  <si>
    <t>Пряник</t>
  </si>
  <si>
    <t>Яблоко</t>
  </si>
  <si>
    <t>День: среда</t>
  </si>
  <si>
    <t>День № 3 - завтрак</t>
  </si>
  <si>
    <t>Макаронные изделия отварные с красным соусом</t>
  </si>
  <si>
    <t>200/70</t>
  </si>
  <si>
    <t>Котлеты рыбные</t>
  </si>
  <si>
    <t>Кисель</t>
  </si>
  <si>
    <t>Хлеб с сыром</t>
  </si>
  <si>
    <t>50/10</t>
  </si>
  <si>
    <t>День: четверг</t>
  </si>
  <si>
    <t>День № 4 - завтрак</t>
  </si>
  <si>
    <t>Суп крестьянский с крупой (пшено)</t>
  </si>
  <si>
    <t>Чай с молоком</t>
  </si>
  <si>
    <t>200/50</t>
  </si>
  <si>
    <t>День: пятница</t>
  </si>
  <si>
    <t>День № 5 - завтрак</t>
  </si>
  <si>
    <t>Пюре картофельное с красным соусом</t>
  </si>
  <si>
    <t>413а</t>
  </si>
  <si>
    <t>Котлета мясная</t>
  </si>
  <si>
    <t>Чай с сахаром</t>
  </si>
  <si>
    <t>200/15</t>
  </si>
  <si>
    <t>Неделя: вторая</t>
  </si>
  <si>
    <t>Хлеб с маслом</t>
  </si>
  <si>
    <t>Сок</t>
  </si>
  <si>
    <t>Гуляш из говядины</t>
  </si>
  <si>
    <t xml:space="preserve">Хлеб </t>
  </si>
  <si>
    <t>Яйцо вареное</t>
  </si>
  <si>
    <t>Плов с говядиной</t>
  </si>
  <si>
    <t>Итого 10 дней ккал</t>
  </si>
  <si>
    <t>Сборник рецептур на хлеб и хлебобулочные изделия П.С. Ершов, 1998г.</t>
  </si>
  <si>
    <t xml:space="preserve">«Сборник рецептур блюд и кулинарных изделий для предприятий общественного питания» под ред. Голуновой Л.Е., 2003г.; </t>
  </si>
  <si>
    <t>Один прием пищи - завтрак (СанПин2.3/2.4.3590-20, до 6 часов)</t>
  </si>
  <si>
    <t>250/76/10</t>
  </si>
  <si>
    <t xml:space="preserve">Суп рассольник со сметаной </t>
  </si>
  <si>
    <t>Банан</t>
  </si>
  <si>
    <t>Борщ из свежей капусты с картофелем, со  сметаной</t>
  </si>
  <si>
    <t>200/25</t>
  </si>
  <si>
    <t>Конфета шоколадная</t>
  </si>
  <si>
    <r>
      <t>В</t>
    </r>
    <r>
      <rPr>
        <vertAlign val="subscript"/>
        <sz val="11"/>
        <rFont val="Calibri"/>
        <family val="2"/>
        <charset val="204"/>
        <scheme val="minor"/>
      </rPr>
      <t>1</t>
    </r>
  </si>
  <si>
    <t xml:space="preserve">Возрастная категория: от 7  до 11 лет; </t>
  </si>
  <si>
    <t>Возрастная категория: от 7  до 11 лет</t>
  </si>
  <si>
    <t>200/61</t>
  </si>
  <si>
    <t>40/10</t>
  </si>
  <si>
    <t>150/50</t>
  </si>
  <si>
    <t>D</t>
  </si>
  <si>
    <t>Вареники с творогом и сметаной</t>
  </si>
  <si>
    <t xml:space="preserve">I </t>
  </si>
  <si>
    <t>Йогурт 3,2%</t>
  </si>
  <si>
    <t>Какао с молоком и сахаром</t>
  </si>
  <si>
    <t>Мандарин</t>
  </si>
  <si>
    <t>Груша</t>
  </si>
  <si>
    <t>Хлеб с сыром и маслом</t>
  </si>
  <si>
    <t>D мкг</t>
  </si>
  <si>
    <t>I мкг</t>
  </si>
  <si>
    <t>I  мкг</t>
  </si>
  <si>
    <t>А(РЭ)</t>
  </si>
  <si>
    <t>А(РЭ) мкг</t>
  </si>
  <si>
    <t xml:space="preserve">I мкг </t>
  </si>
  <si>
    <t>А (РЭ) мкг</t>
  </si>
  <si>
    <t xml:space="preserve">  А (РЭ) мкг</t>
  </si>
  <si>
    <t>А мкг</t>
  </si>
  <si>
    <t>200/61/10</t>
  </si>
  <si>
    <t>белки</t>
  </si>
  <si>
    <t>жиры</t>
  </si>
  <si>
    <t xml:space="preserve">углеводы </t>
  </si>
  <si>
    <t>кКал</t>
  </si>
  <si>
    <t>Fе</t>
  </si>
  <si>
    <t>Dмкг</t>
  </si>
  <si>
    <t>итого</t>
  </si>
  <si>
    <t>норма за 10 дней 25%</t>
  </si>
  <si>
    <r>
      <t>В</t>
    </r>
    <r>
      <rPr>
        <b/>
        <vertAlign val="subscript"/>
        <sz val="11"/>
        <rFont val="Calibri"/>
        <family val="2"/>
        <charset val="204"/>
        <scheme val="minor"/>
      </rPr>
      <t>1</t>
    </r>
  </si>
  <si>
    <t>за 10 дней по меню</t>
  </si>
  <si>
    <t xml:space="preserve">Гречка отварная </t>
  </si>
  <si>
    <t>Среднее за 10 дней</t>
  </si>
  <si>
    <t>б/б</t>
  </si>
  <si>
    <t>угл./б</t>
  </si>
  <si>
    <t>Соотношение белков, жиров, углеводов</t>
  </si>
  <si>
    <t>формула</t>
  </si>
  <si>
    <t xml:space="preserve">Примерное меню и пищевые ценности приготавливаемых блюд на 10 дней  </t>
  </si>
  <si>
    <t>МБОУ средне-Убукунской ООШ</t>
  </si>
  <si>
    <t>МБОУ Ехэ-Цаганской ООШ</t>
  </si>
  <si>
    <t>МБОУ Сутойской НОШ</t>
  </si>
  <si>
    <t>МБОУ Ардасанской НОШ</t>
  </si>
  <si>
    <t>МБОУ Селен-Енхорской НОШ</t>
  </si>
  <si>
    <t>МБОУ Таежной ООШ</t>
  </si>
  <si>
    <t xml:space="preserve">Возрастная категория: от 12 лет и старше </t>
  </si>
  <si>
    <t>50/10/10</t>
  </si>
  <si>
    <t>40/10/10</t>
  </si>
  <si>
    <t>ж/б</t>
  </si>
  <si>
    <t>1 : 1,05 : 4,01</t>
  </si>
  <si>
    <t>Потребность в пищевых веществах, энергии, витаминах и минеральных веществах за 10 дней для НОШ</t>
  </si>
  <si>
    <t>Потребность в пищевых веществах, энергии, витаминах и минеральных веществах за 10 дней для ТЖС</t>
  </si>
  <si>
    <t>Суп картофельный с горохом</t>
  </si>
  <si>
    <t>Апельсин</t>
  </si>
  <si>
    <t>150/7</t>
  </si>
  <si>
    <t>Щи из свежей капусты с картофелем и сметаной</t>
  </si>
  <si>
    <t xml:space="preserve">"Сборник рецептур" на продукцию для обучающихся во всех образовательных  учреждениях. </t>
  </si>
  <si>
    <t>Сборник технических нормативов. Могильный М.П., Тутельян В.А., 2017.- 544с.</t>
  </si>
  <si>
    <t>Суп картофельный с крупой</t>
  </si>
  <si>
    <t>потребность в пищевых вежествах</t>
  </si>
  <si>
    <t>показатели</t>
  </si>
  <si>
    <t>7-11лет</t>
  </si>
  <si>
    <t>12 лет и старше</t>
  </si>
  <si>
    <t>завтрак, норма 20 % от суточной нормы потребности в пищевых витаминах</t>
  </si>
  <si>
    <t>белки (г/сут)</t>
  </si>
  <si>
    <t>жиры (г/сут)</t>
  </si>
  <si>
    <t>углеводы (г/сут)</t>
  </si>
  <si>
    <t>энергетическаяность (ккал/сут)</t>
  </si>
  <si>
    <t>Суп картофельный с горохом на м/к бульоне и отварной говядиной</t>
  </si>
  <si>
    <t>200/25/10</t>
  </si>
  <si>
    <t xml:space="preserve">Суп картофельный с крупой на м/к бульоне </t>
  </si>
  <si>
    <t>Борщ из свежей капусты с картофелем на м/к бульоне, со  сметаной</t>
  </si>
  <si>
    <t>Щи из свежей капусты с картофелем на м/к бульоне, со сметаной</t>
  </si>
  <si>
    <t>МБОУ Сутойская НОШ</t>
  </si>
  <si>
    <t>Суп молочный с макаронными изделиями</t>
  </si>
  <si>
    <t>Блинчики с творогом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</si>
</sst>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bscript"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bscript"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5" fillId="0" borderId="0" xfId="0" applyFont="1"/>
    <xf numFmtId="0" fontId="1" fillId="0" borderId="3" xfId="0" applyNumberFormat="1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4" xfId="0" applyBorder="1"/>
    <xf numFmtId="0" fontId="1" fillId="0" borderId="1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15" xfId="0" applyBorder="1"/>
    <xf numFmtId="0" fontId="2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5" fillId="0" borderId="14" xfId="0" applyFont="1" applyFill="1" applyBorder="1"/>
    <xf numFmtId="0" fontId="6" fillId="0" borderId="1" xfId="0" applyFont="1" applyFill="1" applyBorder="1" applyAlignment="1">
      <alignment vertical="center" wrapText="1"/>
    </xf>
    <xf numFmtId="0" fontId="10" fillId="0" borderId="15" xfId="0" applyFont="1" applyBorder="1"/>
    <xf numFmtId="0" fontId="11" fillId="0" borderId="15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 applyBorder="1"/>
    <xf numFmtId="0" fontId="10" fillId="0" borderId="15" xfId="0" applyFont="1" applyBorder="1" applyAlignment="1">
      <alignment horizontal="right"/>
    </xf>
    <xf numFmtId="0" fontId="10" fillId="0" borderId="15" xfId="0" applyFont="1" applyFill="1" applyBorder="1" applyAlignment="1">
      <alignment horizontal="right"/>
    </xf>
    <xf numFmtId="0" fontId="10" fillId="0" borderId="15" xfId="0" applyFont="1" applyFill="1" applyBorder="1"/>
    <xf numFmtId="0" fontId="1" fillId="0" borderId="0" xfId="0" applyFont="1"/>
    <xf numFmtId="0" fontId="4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6" fillId="0" borderId="0" xfId="0" applyFont="1"/>
    <xf numFmtId="0" fontId="13" fillId="0" borderId="15" xfId="0" applyFont="1" applyBorder="1"/>
    <xf numFmtId="0" fontId="16" fillId="0" borderId="15" xfId="0" applyFont="1" applyBorder="1"/>
    <xf numFmtId="0" fontId="16" fillId="0" borderId="15" xfId="0" applyFont="1" applyBorder="1" applyAlignment="1">
      <alignment vertical="distributed"/>
    </xf>
    <xf numFmtId="0" fontId="13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vertical="center" wrapText="1"/>
    </xf>
    <xf numFmtId="0" fontId="4" fillId="0" borderId="14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/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4" fillId="0" borderId="3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57"/>
  <sheetViews>
    <sheetView topLeftCell="A61" workbookViewId="0">
      <selection activeCell="L78" sqref="L78"/>
    </sheetView>
  </sheetViews>
  <sheetFormatPr defaultRowHeight="15"/>
  <cols>
    <col min="1" max="1" width="5.42578125" customWidth="1"/>
    <col min="2" max="2" width="20.28515625" customWidth="1"/>
    <col min="3" max="3" width="7.5703125" style="11" customWidth="1"/>
    <col min="4" max="4" width="6" style="11" customWidth="1"/>
    <col min="5" max="5" width="6.42578125" style="11" customWidth="1"/>
    <col min="6" max="7" width="6.28515625" style="11" customWidth="1"/>
    <col min="8" max="8" width="6" style="11" customWidth="1"/>
    <col min="9" max="15" width="9.140625" style="11"/>
  </cols>
  <sheetData>
    <row r="2" spans="1:15" ht="18.75">
      <c r="B2" s="87" t="s">
        <v>115</v>
      </c>
      <c r="C2" s="88"/>
      <c r="D2" s="88"/>
      <c r="E2" s="88"/>
      <c r="F2" s="88"/>
      <c r="G2" s="88"/>
      <c r="H2" s="88"/>
      <c r="I2" s="88"/>
      <c r="J2" s="88"/>
    </row>
    <row r="3" spans="1:15" ht="15.75">
      <c r="B3" s="89" t="s">
        <v>116</v>
      </c>
      <c r="C3" s="90"/>
      <c r="D3" s="90"/>
      <c r="E3" s="86"/>
      <c r="F3" s="86"/>
      <c r="G3" s="86"/>
      <c r="H3" s="86"/>
      <c r="I3" s="86"/>
      <c r="J3" s="86"/>
    </row>
    <row r="4" spans="1:15" ht="15.75">
      <c r="B4" s="85"/>
      <c r="C4" s="86"/>
      <c r="D4" s="86"/>
      <c r="E4" s="86"/>
      <c r="F4" s="86"/>
      <c r="G4" s="86"/>
      <c r="H4" s="86"/>
      <c r="I4" s="86"/>
      <c r="J4" s="86"/>
    </row>
    <row r="6" spans="1:15" ht="15.75">
      <c r="A6" s="1" t="s">
        <v>0</v>
      </c>
    </row>
    <row r="7" spans="1:15" ht="15.75">
      <c r="A7" s="1" t="s">
        <v>1</v>
      </c>
    </row>
    <row r="8" spans="1:15" ht="15.75">
      <c r="A8" s="1" t="s">
        <v>2</v>
      </c>
    </row>
    <row r="9" spans="1:15" ht="15.75">
      <c r="A9" s="1" t="s">
        <v>122</v>
      </c>
    </row>
    <row r="10" spans="1:15" ht="15.75">
      <c r="A10" s="1" t="s">
        <v>68</v>
      </c>
    </row>
    <row r="11" spans="1:15" ht="15.75">
      <c r="A11" s="1" t="s">
        <v>67</v>
      </c>
    </row>
    <row r="12" spans="1:15" ht="15.75" thickBot="1">
      <c r="A12" s="7" t="s">
        <v>66</v>
      </c>
    </row>
    <row r="13" spans="1:15" ht="30" customHeight="1">
      <c r="A13" s="8"/>
      <c r="B13" s="27" t="s">
        <v>4</v>
      </c>
      <c r="C13" s="56" t="s">
        <v>6</v>
      </c>
      <c r="D13" s="180" t="s">
        <v>8</v>
      </c>
      <c r="E13" s="181"/>
      <c r="F13" s="182"/>
      <c r="G13" s="56" t="s">
        <v>9</v>
      </c>
      <c r="H13" s="180" t="s">
        <v>12</v>
      </c>
      <c r="I13" s="181"/>
      <c r="J13" s="181"/>
      <c r="K13" s="182"/>
      <c r="L13" s="180" t="s">
        <v>14</v>
      </c>
      <c r="M13" s="181"/>
      <c r="N13" s="181"/>
      <c r="O13" s="182"/>
    </row>
    <row r="14" spans="1:15" ht="30.75" customHeight="1" thickBot="1">
      <c r="A14" s="53" t="s">
        <v>3</v>
      </c>
      <c r="B14" s="5" t="s">
        <v>5</v>
      </c>
      <c r="C14" s="36" t="s">
        <v>7</v>
      </c>
      <c r="D14" s="183"/>
      <c r="E14" s="184"/>
      <c r="F14" s="185"/>
      <c r="G14" s="36" t="s">
        <v>10</v>
      </c>
      <c r="H14" s="183" t="s">
        <v>13</v>
      </c>
      <c r="I14" s="184"/>
      <c r="J14" s="184"/>
      <c r="K14" s="185"/>
      <c r="L14" s="183"/>
      <c r="M14" s="184"/>
      <c r="N14" s="184"/>
      <c r="O14" s="185"/>
    </row>
    <row r="15" spans="1:15" ht="30" customHeight="1">
      <c r="A15" s="2"/>
      <c r="B15" s="9"/>
      <c r="C15" s="37"/>
      <c r="D15" s="188" t="s">
        <v>15</v>
      </c>
      <c r="E15" s="188" t="s">
        <v>16</v>
      </c>
      <c r="F15" s="188" t="s">
        <v>17</v>
      </c>
      <c r="G15" s="36" t="s">
        <v>11</v>
      </c>
      <c r="H15" s="188" t="s">
        <v>75</v>
      </c>
      <c r="I15" s="188" t="s">
        <v>18</v>
      </c>
      <c r="J15" s="38" t="s">
        <v>92</v>
      </c>
      <c r="K15" s="188" t="s">
        <v>89</v>
      </c>
      <c r="L15" s="188" t="s">
        <v>20</v>
      </c>
      <c r="M15" s="188" t="s">
        <v>21</v>
      </c>
      <c r="N15" s="188" t="s">
        <v>90</v>
      </c>
      <c r="O15" s="188" t="s">
        <v>22</v>
      </c>
    </row>
    <row r="16" spans="1:15" ht="15.75" thickBot="1">
      <c r="A16" s="3"/>
      <c r="B16" s="10"/>
      <c r="C16" s="39"/>
      <c r="D16" s="189"/>
      <c r="E16" s="189"/>
      <c r="F16" s="189"/>
      <c r="G16" s="39"/>
      <c r="H16" s="189"/>
      <c r="I16" s="189"/>
      <c r="J16" s="40" t="s">
        <v>19</v>
      </c>
      <c r="K16" s="189"/>
      <c r="L16" s="189"/>
      <c r="M16" s="189"/>
      <c r="N16" s="189"/>
      <c r="O16" s="189"/>
    </row>
    <row r="17" spans="1:15" ht="16.5" thickBot="1">
      <c r="A17" s="54">
        <v>1</v>
      </c>
      <c r="B17" s="6">
        <v>2</v>
      </c>
      <c r="C17" s="33">
        <v>3</v>
      </c>
      <c r="D17" s="33">
        <v>4</v>
      </c>
      <c r="E17" s="33">
        <v>5</v>
      </c>
      <c r="F17" s="33">
        <v>6</v>
      </c>
      <c r="G17" s="33">
        <v>7</v>
      </c>
      <c r="H17" s="33">
        <v>8</v>
      </c>
      <c r="I17" s="33">
        <v>9</v>
      </c>
      <c r="J17" s="33">
        <v>10</v>
      </c>
      <c r="K17" s="33">
        <v>11</v>
      </c>
      <c r="L17" s="33">
        <v>12</v>
      </c>
      <c r="M17" s="33">
        <v>13</v>
      </c>
      <c r="N17" s="33">
        <v>14</v>
      </c>
      <c r="O17" s="33">
        <v>15</v>
      </c>
    </row>
    <row r="18" spans="1:15" ht="16.5" customHeight="1" thickBot="1">
      <c r="A18" s="190" t="s">
        <v>23</v>
      </c>
      <c r="B18" s="191"/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2"/>
    </row>
    <row r="19" spans="1:15" ht="30.75" thickBot="1">
      <c r="A19" s="60">
        <v>285</v>
      </c>
      <c r="B19" s="46" t="s">
        <v>24</v>
      </c>
      <c r="C19" s="70" t="s">
        <v>25</v>
      </c>
      <c r="D19" s="47">
        <v>5.4</v>
      </c>
      <c r="E19" s="47">
        <v>11</v>
      </c>
      <c r="F19" s="47">
        <v>33</v>
      </c>
      <c r="G19" s="47">
        <v>222</v>
      </c>
      <c r="H19" s="47">
        <v>0.14000000000000001</v>
      </c>
      <c r="I19" s="47">
        <v>0</v>
      </c>
      <c r="J19" s="47">
        <v>0</v>
      </c>
      <c r="K19" s="47">
        <v>0</v>
      </c>
      <c r="L19" s="47">
        <v>54</v>
      </c>
      <c r="M19" s="47">
        <v>198</v>
      </c>
      <c r="N19" s="47">
        <v>9</v>
      </c>
      <c r="O19" s="47">
        <v>1.2</v>
      </c>
    </row>
    <row r="20" spans="1:15" ht="16.5" thickBot="1">
      <c r="A20" s="60">
        <v>725</v>
      </c>
      <c r="B20" s="46" t="s">
        <v>56</v>
      </c>
      <c r="C20" s="70" t="s">
        <v>57</v>
      </c>
      <c r="D20" s="65">
        <v>0.02</v>
      </c>
      <c r="E20" s="65">
        <v>0</v>
      </c>
      <c r="F20" s="65">
        <v>14</v>
      </c>
      <c r="G20" s="65">
        <v>56</v>
      </c>
      <c r="H20" s="65">
        <v>0</v>
      </c>
      <c r="I20" s="65">
        <v>0</v>
      </c>
      <c r="J20" s="65">
        <v>0</v>
      </c>
      <c r="K20" s="65">
        <v>0</v>
      </c>
      <c r="L20" s="65">
        <v>12</v>
      </c>
      <c r="M20" s="65">
        <v>8</v>
      </c>
      <c r="N20" s="65">
        <v>0</v>
      </c>
      <c r="O20" s="65">
        <v>0.8</v>
      </c>
    </row>
    <row r="21" spans="1:15" ht="16.5" thickBot="1">
      <c r="A21" s="60">
        <v>14</v>
      </c>
      <c r="B21" s="66" t="s">
        <v>63</v>
      </c>
      <c r="C21" s="30">
        <v>40</v>
      </c>
      <c r="D21" s="65">
        <v>6</v>
      </c>
      <c r="E21" s="65">
        <v>5</v>
      </c>
      <c r="F21" s="65">
        <v>0.3</v>
      </c>
      <c r="G21" s="65">
        <v>63</v>
      </c>
      <c r="H21" s="65">
        <v>0.03</v>
      </c>
      <c r="I21" s="65">
        <v>0</v>
      </c>
      <c r="J21" s="65">
        <v>104</v>
      </c>
      <c r="K21" s="65">
        <v>0.9</v>
      </c>
      <c r="L21" s="65">
        <v>22</v>
      </c>
      <c r="M21" s="65">
        <v>77</v>
      </c>
      <c r="N21" s="65">
        <v>8.08</v>
      </c>
      <c r="O21" s="65">
        <v>1</v>
      </c>
    </row>
    <row r="22" spans="1:15" ht="30.75" thickBot="1">
      <c r="A22" s="51">
        <v>29</v>
      </c>
      <c r="B22" s="46" t="s">
        <v>88</v>
      </c>
      <c r="C22" s="70" t="s">
        <v>123</v>
      </c>
      <c r="D22" s="65">
        <v>5.4</v>
      </c>
      <c r="E22" s="65">
        <v>12.2</v>
      </c>
      <c r="F22" s="65">
        <v>20.399999999999999</v>
      </c>
      <c r="G22" s="65">
        <v>215.2</v>
      </c>
      <c r="H22" s="65">
        <v>0.1</v>
      </c>
      <c r="I22" s="65">
        <v>0.1</v>
      </c>
      <c r="J22" s="65">
        <v>71</v>
      </c>
      <c r="K22" s="65">
        <v>3.65</v>
      </c>
      <c r="L22" s="65">
        <v>46.2</v>
      </c>
      <c r="M22" s="65">
        <v>142.9</v>
      </c>
      <c r="N22" s="65">
        <v>0.04</v>
      </c>
      <c r="O22" s="65">
        <v>2.12</v>
      </c>
    </row>
    <row r="23" spans="1:15" ht="16.5" thickBot="1">
      <c r="A23" s="59">
        <v>251</v>
      </c>
      <c r="B23" s="66" t="s">
        <v>84</v>
      </c>
      <c r="C23" s="30">
        <v>100</v>
      </c>
      <c r="D23" s="47">
        <v>2.7</v>
      </c>
      <c r="E23" s="47">
        <v>2.5</v>
      </c>
      <c r="F23" s="47">
        <v>10.85</v>
      </c>
      <c r="G23" s="47">
        <v>79</v>
      </c>
      <c r="H23" s="47">
        <v>0.03</v>
      </c>
      <c r="I23" s="47">
        <v>0.9</v>
      </c>
      <c r="J23" s="47">
        <v>22</v>
      </c>
      <c r="K23" s="47">
        <v>0.05</v>
      </c>
      <c r="L23" s="47">
        <v>121</v>
      </c>
      <c r="M23" s="47">
        <v>94</v>
      </c>
      <c r="N23" s="47">
        <v>9</v>
      </c>
      <c r="O23" s="47">
        <v>0.1</v>
      </c>
    </row>
    <row r="24" spans="1:15" ht="15" customHeight="1">
      <c r="A24" s="168"/>
      <c r="B24" s="193" t="s">
        <v>28</v>
      </c>
      <c r="C24" s="195"/>
      <c r="D24" s="195">
        <f>SUM(D19:D23)</f>
        <v>19.52</v>
      </c>
      <c r="E24" s="195">
        <f t="shared" ref="E24:O24" si="0">SUM(E19:E23)</f>
        <v>30.7</v>
      </c>
      <c r="F24" s="195">
        <f t="shared" si="0"/>
        <v>78.549999999999983</v>
      </c>
      <c r="G24" s="195">
        <f t="shared" si="0"/>
        <v>635.20000000000005</v>
      </c>
      <c r="H24" s="195">
        <f t="shared" si="0"/>
        <v>0.30000000000000004</v>
      </c>
      <c r="I24" s="195">
        <f t="shared" si="0"/>
        <v>1</v>
      </c>
      <c r="J24" s="195">
        <f t="shared" si="0"/>
        <v>197</v>
      </c>
      <c r="K24" s="195">
        <f t="shared" si="0"/>
        <v>4.5999999999999996</v>
      </c>
      <c r="L24" s="195">
        <f t="shared" si="0"/>
        <v>255.2</v>
      </c>
      <c r="M24" s="195">
        <f t="shared" si="0"/>
        <v>519.9</v>
      </c>
      <c r="N24" s="195">
        <f t="shared" si="0"/>
        <v>26.119999999999997</v>
      </c>
      <c r="O24" s="195">
        <f t="shared" si="0"/>
        <v>5.22</v>
      </c>
    </row>
    <row r="25" spans="1:15" ht="15.75" customHeight="1" thickBot="1">
      <c r="A25" s="169"/>
      <c r="B25" s="194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</row>
    <row r="26" spans="1:15" ht="15.75">
      <c r="A26" s="58"/>
      <c r="B26" s="2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 ht="15.75">
      <c r="A27" s="58"/>
      <c r="B27" s="26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ht="15.75">
      <c r="A28" s="58"/>
      <c r="B28" s="26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15.75">
      <c r="A29" s="1" t="s">
        <v>29</v>
      </c>
    </row>
    <row r="30" spans="1:15" ht="15.75">
      <c r="A30" s="1" t="s">
        <v>1</v>
      </c>
    </row>
    <row r="31" spans="1:15" ht="15.75">
      <c r="A31" s="1" t="s">
        <v>2</v>
      </c>
    </row>
    <row r="32" spans="1:15" ht="15.75">
      <c r="A32" s="1" t="s">
        <v>122</v>
      </c>
    </row>
    <row r="33" spans="1:15" ht="15.75">
      <c r="A33" s="1" t="s">
        <v>68</v>
      </c>
    </row>
    <row r="34" spans="1:15" ht="15.75">
      <c r="A34" s="1" t="s">
        <v>67</v>
      </c>
    </row>
    <row r="35" spans="1:15">
      <c r="A35" s="16" t="s">
        <v>66</v>
      </c>
    </row>
    <row r="36" spans="1:15" ht="16.5" thickBot="1">
      <c r="A36" s="17"/>
    </row>
    <row r="37" spans="1:15" ht="30" customHeight="1">
      <c r="A37" s="52" t="s">
        <v>30</v>
      </c>
      <c r="B37" s="27" t="s">
        <v>4</v>
      </c>
      <c r="C37" s="56" t="s">
        <v>6</v>
      </c>
      <c r="D37" s="180" t="s">
        <v>8</v>
      </c>
      <c r="E37" s="181"/>
      <c r="F37" s="182"/>
      <c r="G37" s="56" t="s">
        <v>9</v>
      </c>
      <c r="H37" s="180" t="s">
        <v>12</v>
      </c>
      <c r="I37" s="181"/>
      <c r="J37" s="181"/>
      <c r="K37" s="182"/>
      <c r="L37" s="180" t="s">
        <v>14</v>
      </c>
      <c r="M37" s="181"/>
      <c r="N37" s="181"/>
      <c r="O37" s="182"/>
    </row>
    <row r="38" spans="1:15" ht="30.75" customHeight="1" thickBot="1">
      <c r="A38" s="2"/>
      <c r="B38" s="5" t="s">
        <v>5</v>
      </c>
      <c r="C38" s="36" t="s">
        <v>7</v>
      </c>
      <c r="D38" s="183"/>
      <c r="E38" s="184"/>
      <c r="F38" s="185"/>
      <c r="G38" s="36" t="s">
        <v>10</v>
      </c>
      <c r="H38" s="183" t="s">
        <v>13</v>
      </c>
      <c r="I38" s="184"/>
      <c r="J38" s="184"/>
      <c r="K38" s="185"/>
      <c r="L38" s="183"/>
      <c r="M38" s="184"/>
      <c r="N38" s="184"/>
      <c r="O38" s="185"/>
    </row>
    <row r="39" spans="1:15" ht="30.75" thickBot="1">
      <c r="A39" s="54"/>
      <c r="B39" s="13"/>
      <c r="C39" s="42"/>
      <c r="D39" s="40" t="s">
        <v>15</v>
      </c>
      <c r="E39" s="40" t="s">
        <v>16</v>
      </c>
      <c r="F39" s="40" t="s">
        <v>17</v>
      </c>
      <c r="G39" s="57" t="s">
        <v>11</v>
      </c>
      <c r="H39" s="40" t="s">
        <v>75</v>
      </c>
      <c r="I39" s="40" t="s">
        <v>18</v>
      </c>
      <c r="J39" s="40" t="s">
        <v>93</v>
      </c>
      <c r="K39" s="40" t="s">
        <v>89</v>
      </c>
      <c r="L39" s="40" t="s">
        <v>20</v>
      </c>
      <c r="M39" s="40" t="s">
        <v>21</v>
      </c>
      <c r="N39" s="40" t="s">
        <v>94</v>
      </c>
      <c r="O39" s="40" t="s">
        <v>22</v>
      </c>
    </row>
    <row r="40" spans="1:15" ht="16.5" thickBot="1">
      <c r="A40" s="54">
        <v>1</v>
      </c>
      <c r="B40" s="14">
        <v>2</v>
      </c>
      <c r="C40" s="33">
        <v>3</v>
      </c>
      <c r="D40" s="33">
        <v>4</v>
      </c>
      <c r="E40" s="33">
        <v>5</v>
      </c>
      <c r="F40" s="33">
        <v>6</v>
      </c>
      <c r="G40" s="33">
        <v>7</v>
      </c>
      <c r="H40" s="33">
        <v>8</v>
      </c>
      <c r="I40" s="33">
        <v>9</v>
      </c>
      <c r="J40" s="33">
        <v>10</v>
      </c>
      <c r="K40" s="33">
        <v>11</v>
      </c>
      <c r="L40" s="33">
        <v>12</v>
      </c>
      <c r="M40" s="33">
        <v>13</v>
      </c>
      <c r="N40" s="33">
        <v>14</v>
      </c>
      <c r="O40" s="33">
        <v>15</v>
      </c>
    </row>
    <row r="41" spans="1:15" ht="16.5" customHeight="1" thickBot="1">
      <c r="A41" s="190" t="s">
        <v>31</v>
      </c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2"/>
    </row>
    <row r="42" spans="1:15" ht="16.5" thickBot="1">
      <c r="A42" s="60">
        <v>162</v>
      </c>
      <c r="B42" s="66" t="s">
        <v>32</v>
      </c>
      <c r="C42" s="70" t="s">
        <v>33</v>
      </c>
      <c r="D42" s="65">
        <v>4.3</v>
      </c>
      <c r="E42" s="65">
        <v>6</v>
      </c>
      <c r="F42" s="65">
        <v>10</v>
      </c>
      <c r="G42" s="65">
        <v>116</v>
      </c>
      <c r="H42" s="65">
        <v>0.12</v>
      </c>
      <c r="I42" s="65">
        <v>5.2</v>
      </c>
      <c r="J42" s="65">
        <v>600</v>
      </c>
      <c r="K42" s="65">
        <v>0.02</v>
      </c>
      <c r="L42" s="65">
        <v>45</v>
      </c>
      <c r="M42" s="65">
        <v>69</v>
      </c>
      <c r="N42" s="65">
        <v>2</v>
      </c>
      <c r="O42" s="65">
        <v>1.6</v>
      </c>
    </row>
    <row r="43" spans="1:15" ht="32.25" thickBot="1">
      <c r="A43" s="60">
        <v>644</v>
      </c>
      <c r="B43" s="66" t="s">
        <v>34</v>
      </c>
      <c r="C43" s="70" t="s">
        <v>35</v>
      </c>
      <c r="D43" s="65">
        <v>0.6</v>
      </c>
      <c r="E43" s="65">
        <v>0</v>
      </c>
      <c r="F43" s="65">
        <v>29</v>
      </c>
      <c r="G43" s="65">
        <v>111</v>
      </c>
      <c r="H43" s="65">
        <v>0</v>
      </c>
      <c r="I43" s="65">
        <v>0.4</v>
      </c>
      <c r="J43" s="65">
        <v>200</v>
      </c>
      <c r="K43" s="65">
        <v>0</v>
      </c>
      <c r="L43" s="65">
        <v>25</v>
      </c>
      <c r="M43" s="65">
        <v>39.6</v>
      </c>
      <c r="N43" s="65">
        <v>0</v>
      </c>
      <c r="O43" s="65">
        <v>0.6</v>
      </c>
    </row>
    <row r="44" spans="1:15" ht="16.5" thickBot="1">
      <c r="A44" s="60">
        <v>29</v>
      </c>
      <c r="B44" s="66" t="s">
        <v>59</v>
      </c>
      <c r="C44" s="70" t="s">
        <v>45</v>
      </c>
      <c r="D44" s="65">
        <v>3.1</v>
      </c>
      <c r="E44" s="65">
        <v>9.1999999999999993</v>
      </c>
      <c r="F44" s="65">
        <v>20.399999999999999</v>
      </c>
      <c r="G44" s="65">
        <v>178.8</v>
      </c>
      <c r="H44" s="65">
        <v>0</v>
      </c>
      <c r="I44" s="65">
        <v>0</v>
      </c>
      <c r="J44" s="65">
        <v>45</v>
      </c>
      <c r="K44" s="65">
        <v>0.15</v>
      </c>
      <c r="L44" s="65">
        <v>24.2</v>
      </c>
      <c r="M44" s="65">
        <v>88.9</v>
      </c>
      <c r="N44" s="65">
        <v>0.04</v>
      </c>
      <c r="O44" s="65">
        <v>2.02</v>
      </c>
    </row>
    <row r="45" spans="1:15" ht="16.5" thickBot="1">
      <c r="A45" s="60">
        <v>627</v>
      </c>
      <c r="B45" s="66" t="s">
        <v>37</v>
      </c>
      <c r="C45" s="70">
        <v>100</v>
      </c>
      <c r="D45" s="47">
        <v>0.4</v>
      </c>
      <c r="E45" s="47">
        <v>0.4</v>
      </c>
      <c r="F45" s="47">
        <v>9.8000000000000007</v>
      </c>
      <c r="G45" s="47">
        <v>47</v>
      </c>
      <c r="H45" s="47">
        <v>0.03</v>
      </c>
      <c r="I45" s="47">
        <v>10</v>
      </c>
      <c r="J45" s="47">
        <v>5</v>
      </c>
      <c r="K45" s="47">
        <v>0</v>
      </c>
      <c r="L45" s="47">
        <v>16</v>
      </c>
      <c r="M45" s="47">
        <v>11</v>
      </c>
      <c r="N45" s="47">
        <v>2</v>
      </c>
      <c r="O45" s="47">
        <v>2.2000000000000002</v>
      </c>
    </row>
    <row r="46" spans="1:15" ht="16.5" thickBot="1">
      <c r="A46" s="18"/>
      <c r="B46" s="66" t="s">
        <v>28</v>
      </c>
      <c r="C46" s="47"/>
      <c r="D46" s="47">
        <f t="shared" ref="D46:O46" si="1">SUM(D42:D45)</f>
        <v>8.4</v>
      </c>
      <c r="E46" s="47">
        <f t="shared" si="1"/>
        <v>15.6</v>
      </c>
      <c r="F46" s="47">
        <f t="shared" si="1"/>
        <v>69.2</v>
      </c>
      <c r="G46" s="47">
        <f t="shared" si="1"/>
        <v>452.8</v>
      </c>
      <c r="H46" s="47">
        <f t="shared" si="1"/>
        <v>0.15</v>
      </c>
      <c r="I46" s="47">
        <f t="shared" si="1"/>
        <v>15.600000000000001</v>
      </c>
      <c r="J46" s="47">
        <f t="shared" si="1"/>
        <v>850</v>
      </c>
      <c r="K46" s="47">
        <f t="shared" si="1"/>
        <v>0.16999999999999998</v>
      </c>
      <c r="L46" s="47">
        <f t="shared" si="1"/>
        <v>110.2</v>
      </c>
      <c r="M46" s="47">
        <f t="shared" si="1"/>
        <v>208.5</v>
      </c>
      <c r="N46" s="47">
        <f t="shared" si="1"/>
        <v>4.04</v>
      </c>
      <c r="O46" s="47">
        <f t="shared" si="1"/>
        <v>6.4200000000000008</v>
      </c>
    </row>
    <row r="47" spans="1:15" ht="15.75">
      <c r="A47" s="21"/>
      <c r="B47" s="20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ht="15.75">
      <c r="A48" s="21"/>
      <c r="B48" s="2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ht="15.75">
      <c r="A49" s="21"/>
      <c r="B49" s="2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ht="15.75">
      <c r="A50" s="21"/>
      <c r="B50" s="2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ht="15.75">
      <c r="A51" s="21"/>
      <c r="B51" s="2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ht="15.75">
      <c r="A52" s="21"/>
      <c r="B52" s="2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ht="15.75">
      <c r="A53" s="21"/>
      <c r="B53" s="2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ht="15.75">
      <c r="A54" s="21"/>
      <c r="B54" s="20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ht="15.75">
      <c r="A55" s="1" t="s">
        <v>38</v>
      </c>
    </row>
    <row r="56" spans="1:15" ht="15.75">
      <c r="A56" s="1" t="s">
        <v>1</v>
      </c>
    </row>
    <row r="57" spans="1:15" ht="15.75">
      <c r="A57" s="1" t="s">
        <v>2</v>
      </c>
    </row>
    <row r="58" spans="1:15" ht="15.75">
      <c r="A58" s="1" t="s">
        <v>122</v>
      </c>
    </row>
    <row r="59" spans="1:15" ht="15.75">
      <c r="A59" s="1" t="s">
        <v>68</v>
      </c>
    </row>
    <row r="60" spans="1:15" ht="15.75">
      <c r="A60" s="1" t="s">
        <v>67</v>
      </c>
    </row>
    <row r="61" spans="1:15">
      <c r="A61" s="7" t="s">
        <v>66</v>
      </c>
    </row>
    <row r="62" spans="1:15" ht="16.5" thickBot="1">
      <c r="A62" s="17"/>
    </row>
    <row r="63" spans="1:15" ht="30" customHeight="1">
      <c r="A63" s="165" t="s">
        <v>30</v>
      </c>
      <c r="B63" s="27" t="s">
        <v>4</v>
      </c>
      <c r="C63" s="56" t="s">
        <v>6</v>
      </c>
      <c r="D63" s="180" t="s">
        <v>8</v>
      </c>
      <c r="E63" s="181"/>
      <c r="F63" s="182"/>
      <c r="G63" s="56" t="s">
        <v>9</v>
      </c>
      <c r="H63" s="180" t="s">
        <v>12</v>
      </c>
      <c r="I63" s="181"/>
      <c r="J63" s="181"/>
      <c r="K63" s="182"/>
      <c r="L63" s="180" t="s">
        <v>14</v>
      </c>
      <c r="M63" s="181"/>
      <c r="N63" s="181"/>
      <c r="O63" s="182"/>
    </row>
    <row r="64" spans="1:15" ht="30.75" customHeight="1" thickBot="1">
      <c r="A64" s="166"/>
      <c r="B64" s="5" t="s">
        <v>5</v>
      </c>
      <c r="C64" s="36" t="s">
        <v>7</v>
      </c>
      <c r="D64" s="183"/>
      <c r="E64" s="184"/>
      <c r="F64" s="185"/>
      <c r="G64" s="36" t="s">
        <v>10</v>
      </c>
      <c r="H64" s="183" t="s">
        <v>13</v>
      </c>
      <c r="I64" s="184"/>
      <c r="J64" s="184"/>
      <c r="K64" s="185"/>
      <c r="L64" s="183"/>
      <c r="M64" s="184"/>
      <c r="N64" s="184"/>
      <c r="O64" s="185"/>
    </row>
    <row r="65" spans="1:15" ht="30.75" thickBot="1">
      <c r="A65" s="167"/>
      <c r="B65" s="4"/>
      <c r="C65" s="42"/>
      <c r="D65" s="40" t="s">
        <v>15</v>
      </c>
      <c r="E65" s="40" t="s">
        <v>16</v>
      </c>
      <c r="F65" s="40" t="s">
        <v>17</v>
      </c>
      <c r="G65" s="57" t="s">
        <v>11</v>
      </c>
      <c r="H65" s="40" t="s">
        <v>75</v>
      </c>
      <c r="I65" s="40" t="s">
        <v>18</v>
      </c>
      <c r="J65" s="40" t="s">
        <v>96</v>
      </c>
      <c r="K65" s="40" t="s">
        <v>81</v>
      </c>
      <c r="L65" s="40" t="s">
        <v>20</v>
      </c>
      <c r="M65" s="40" t="s">
        <v>21</v>
      </c>
      <c r="N65" s="40" t="s">
        <v>83</v>
      </c>
      <c r="O65" s="40" t="s">
        <v>22</v>
      </c>
    </row>
    <row r="66" spans="1:15" ht="16.5" thickBot="1">
      <c r="A66" s="15">
        <v>1</v>
      </c>
      <c r="B66" s="6">
        <v>2</v>
      </c>
      <c r="C66" s="33">
        <v>3</v>
      </c>
      <c r="D66" s="33">
        <v>4</v>
      </c>
      <c r="E66" s="33">
        <v>5</v>
      </c>
      <c r="F66" s="33">
        <v>6</v>
      </c>
      <c r="G66" s="33">
        <v>7</v>
      </c>
      <c r="H66" s="33">
        <v>8</v>
      </c>
      <c r="I66" s="33">
        <v>9</v>
      </c>
      <c r="J66" s="33">
        <v>10</v>
      </c>
      <c r="K66" s="33">
        <v>11</v>
      </c>
      <c r="L66" s="33">
        <v>12</v>
      </c>
      <c r="M66" s="33">
        <v>13</v>
      </c>
      <c r="N66" s="33">
        <v>14</v>
      </c>
      <c r="O66" s="43">
        <v>15</v>
      </c>
    </row>
    <row r="67" spans="1:15" ht="16.5" customHeight="1" thickBot="1">
      <c r="A67" s="190" t="s">
        <v>39</v>
      </c>
      <c r="B67" s="191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91"/>
      <c r="O67" s="192"/>
    </row>
    <row r="68" spans="1:15" ht="15" customHeight="1">
      <c r="A68" s="197">
        <v>519</v>
      </c>
      <c r="B68" s="157" t="s">
        <v>40</v>
      </c>
      <c r="C68" s="170" t="s">
        <v>41</v>
      </c>
      <c r="D68" s="157">
        <f>7.26+0.84</f>
        <v>8.1</v>
      </c>
      <c r="E68" s="157">
        <f>5.8+1.82</f>
        <v>7.62</v>
      </c>
      <c r="F68" s="157">
        <f>40.06+4.2</f>
        <v>44.260000000000005</v>
      </c>
      <c r="G68" s="157">
        <f>240.4+4.2</f>
        <v>244.6</v>
      </c>
      <c r="H68" s="157">
        <f>0.08+0.03</f>
        <v>0.11</v>
      </c>
      <c r="I68" s="157">
        <v>5</v>
      </c>
      <c r="J68" s="157">
        <f>27+118</f>
        <v>145</v>
      </c>
      <c r="K68" s="157">
        <f>0.08+0.03</f>
        <v>0.11</v>
      </c>
      <c r="L68" s="157">
        <v>14.7</v>
      </c>
      <c r="M68" s="157">
        <v>50.3</v>
      </c>
      <c r="N68" s="157">
        <v>1.2</v>
      </c>
      <c r="O68" s="157">
        <f>1.2+0.22</f>
        <v>1.42</v>
      </c>
    </row>
    <row r="69" spans="1:15" ht="36" customHeight="1" thickBot="1">
      <c r="A69" s="198"/>
      <c r="B69" s="158"/>
      <c r="C69" s="171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</row>
    <row r="70" spans="1:15" ht="15" customHeight="1">
      <c r="A70" s="186" t="s">
        <v>54</v>
      </c>
      <c r="B70" s="157" t="s">
        <v>55</v>
      </c>
      <c r="C70" s="170">
        <v>100</v>
      </c>
      <c r="D70" s="157">
        <v>14</v>
      </c>
      <c r="E70" s="157">
        <v>17</v>
      </c>
      <c r="F70" s="157">
        <v>2.5</v>
      </c>
      <c r="G70" s="157">
        <v>228</v>
      </c>
      <c r="H70" s="157">
        <v>7.3999999999999996E-2</v>
      </c>
      <c r="I70" s="157">
        <v>0</v>
      </c>
      <c r="J70" s="157">
        <v>1.7</v>
      </c>
      <c r="K70" s="157">
        <v>0.1</v>
      </c>
      <c r="L70" s="157">
        <v>18</v>
      </c>
      <c r="M70" s="157">
        <v>109</v>
      </c>
      <c r="N70" s="157">
        <v>0</v>
      </c>
      <c r="O70" s="157">
        <v>1.4</v>
      </c>
    </row>
    <row r="71" spans="1:15" ht="15.75" customHeight="1" thickBot="1">
      <c r="A71" s="187"/>
      <c r="B71" s="158"/>
      <c r="C71" s="171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</row>
    <row r="72" spans="1:15" ht="16.5" thickBot="1">
      <c r="A72" s="19">
        <v>651</v>
      </c>
      <c r="B72" s="65" t="s">
        <v>43</v>
      </c>
      <c r="C72" s="30" t="s">
        <v>25</v>
      </c>
      <c r="D72" s="65">
        <v>0</v>
      </c>
      <c r="E72" s="65">
        <v>0</v>
      </c>
      <c r="F72" s="65">
        <v>10.4</v>
      </c>
      <c r="G72" s="65">
        <v>49.6</v>
      </c>
      <c r="H72" s="65">
        <v>0</v>
      </c>
      <c r="I72" s="65">
        <v>1.8</v>
      </c>
      <c r="J72" s="65">
        <v>0</v>
      </c>
      <c r="K72" s="65">
        <v>0</v>
      </c>
      <c r="L72" s="65">
        <v>6</v>
      </c>
      <c r="M72" s="65">
        <v>15.3</v>
      </c>
      <c r="N72" s="65">
        <v>0</v>
      </c>
      <c r="O72" s="65">
        <v>0</v>
      </c>
    </row>
    <row r="73" spans="1:15" ht="16.5" thickBot="1">
      <c r="A73" s="28">
        <v>29</v>
      </c>
      <c r="B73" s="62" t="s">
        <v>62</v>
      </c>
      <c r="C73" s="64">
        <v>50</v>
      </c>
      <c r="D73" s="65">
        <v>3</v>
      </c>
      <c r="E73" s="65">
        <v>0.9</v>
      </c>
      <c r="F73" s="65">
        <v>20.3</v>
      </c>
      <c r="G73" s="65">
        <v>104</v>
      </c>
      <c r="H73" s="65">
        <v>0</v>
      </c>
      <c r="I73" s="65">
        <v>0</v>
      </c>
      <c r="J73" s="65">
        <v>0</v>
      </c>
      <c r="K73" s="65">
        <v>0</v>
      </c>
      <c r="L73" s="65">
        <v>18</v>
      </c>
      <c r="M73" s="65">
        <v>69.599999999999994</v>
      </c>
      <c r="N73" s="65">
        <v>0.03</v>
      </c>
      <c r="O73" s="65">
        <v>0.4</v>
      </c>
    </row>
    <row r="74" spans="1:15" ht="16.5" thickBot="1">
      <c r="A74" s="28"/>
      <c r="B74" s="91" t="s">
        <v>130</v>
      </c>
      <c r="C74" s="92">
        <v>100</v>
      </c>
      <c r="D74" s="93">
        <v>0.9</v>
      </c>
      <c r="E74" s="93">
        <v>0.2</v>
      </c>
      <c r="F74" s="93">
        <v>8.1</v>
      </c>
      <c r="G74" s="93">
        <v>43</v>
      </c>
      <c r="H74" s="93">
        <v>0.04</v>
      </c>
      <c r="I74" s="93">
        <v>60</v>
      </c>
      <c r="J74" s="93">
        <v>8</v>
      </c>
      <c r="K74" s="93">
        <v>0</v>
      </c>
      <c r="L74" s="93">
        <v>34</v>
      </c>
      <c r="M74" s="93">
        <v>23</v>
      </c>
      <c r="N74" s="93">
        <v>2</v>
      </c>
      <c r="O74" s="93">
        <v>0.3</v>
      </c>
    </row>
    <row r="75" spans="1:15" ht="15" customHeight="1">
      <c r="A75" s="209"/>
      <c r="B75" s="157" t="s">
        <v>28</v>
      </c>
      <c r="C75" s="157"/>
      <c r="D75" s="157">
        <f>SUM(D68:D74)</f>
        <v>26</v>
      </c>
      <c r="E75" s="157">
        <f t="shared" ref="E75:O75" si="2">SUM(E68:E74)</f>
        <v>25.72</v>
      </c>
      <c r="F75" s="157">
        <f t="shared" si="2"/>
        <v>85.56</v>
      </c>
      <c r="G75" s="157">
        <f t="shared" si="2"/>
        <v>669.2</v>
      </c>
      <c r="H75" s="157">
        <f t="shared" si="2"/>
        <v>0.224</v>
      </c>
      <c r="I75" s="157">
        <f t="shared" si="2"/>
        <v>66.8</v>
      </c>
      <c r="J75" s="157">
        <f t="shared" si="2"/>
        <v>154.69999999999999</v>
      </c>
      <c r="K75" s="157">
        <f t="shared" si="2"/>
        <v>0.21000000000000002</v>
      </c>
      <c r="L75" s="157">
        <f t="shared" si="2"/>
        <v>90.7</v>
      </c>
      <c r="M75" s="157">
        <f t="shared" si="2"/>
        <v>267.20000000000005</v>
      </c>
      <c r="N75" s="157">
        <f t="shared" si="2"/>
        <v>3.23</v>
      </c>
      <c r="O75" s="157">
        <f t="shared" si="2"/>
        <v>3.5199999999999996</v>
      </c>
    </row>
    <row r="76" spans="1:15" ht="15.75" customHeight="1" thickBot="1">
      <c r="A76" s="210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</row>
    <row r="77" spans="1:15" ht="15.75">
      <c r="A77" s="20"/>
      <c r="B77" s="20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</row>
    <row r="78" spans="1:15" ht="15.75">
      <c r="A78" s="20"/>
      <c r="B78" s="20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</row>
    <row r="79" spans="1:15" ht="15.75">
      <c r="A79" s="20"/>
      <c r="B79" s="20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</row>
    <row r="80" spans="1:15" ht="15.75">
      <c r="A80" s="20"/>
      <c r="B80" s="20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</row>
    <row r="81" spans="1:15" ht="15.75">
      <c r="A81" s="20"/>
      <c r="B81" s="20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</row>
    <row r="82" spans="1:15" ht="15.75">
      <c r="A82" s="20"/>
      <c r="B82" s="20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</row>
    <row r="83" spans="1:15" ht="15.75">
      <c r="A83" s="1" t="s">
        <v>46</v>
      </c>
    </row>
    <row r="84" spans="1:15" ht="15.75">
      <c r="A84" s="1" t="s">
        <v>1</v>
      </c>
    </row>
    <row r="85" spans="1:15" ht="15.75">
      <c r="A85" s="1" t="s">
        <v>2</v>
      </c>
    </row>
    <row r="86" spans="1:15" ht="15.75">
      <c r="A86" s="1" t="s">
        <v>122</v>
      </c>
    </row>
    <row r="87" spans="1:15" ht="15.75">
      <c r="A87" s="1" t="s">
        <v>68</v>
      </c>
    </row>
    <row r="88" spans="1:15" ht="15.75">
      <c r="A88" s="1" t="s">
        <v>67</v>
      </c>
    </row>
    <row r="89" spans="1:15">
      <c r="A89" s="7" t="s">
        <v>66</v>
      </c>
    </row>
    <row r="90" spans="1:15" ht="16.5" thickBot="1">
      <c r="A90" s="25"/>
    </row>
    <row r="91" spans="1:15" ht="30" customHeight="1">
      <c r="A91" s="165" t="s">
        <v>30</v>
      </c>
      <c r="B91" s="27" t="s">
        <v>4</v>
      </c>
      <c r="C91" s="56" t="s">
        <v>6</v>
      </c>
      <c r="D91" s="180" t="s">
        <v>8</v>
      </c>
      <c r="E91" s="181"/>
      <c r="F91" s="182"/>
      <c r="G91" s="56" t="s">
        <v>9</v>
      </c>
      <c r="H91" s="180" t="s">
        <v>12</v>
      </c>
      <c r="I91" s="181"/>
      <c r="J91" s="181"/>
      <c r="K91" s="182"/>
      <c r="L91" s="180" t="s">
        <v>14</v>
      </c>
      <c r="M91" s="181"/>
      <c r="N91" s="181"/>
      <c r="O91" s="182"/>
    </row>
    <row r="92" spans="1:15" ht="30.75" customHeight="1" thickBot="1">
      <c r="A92" s="166"/>
      <c r="B92" s="5" t="s">
        <v>5</v>
      </c>
      <c r="C92" s="36" t="s">
        <v>7</v>
      </c>
      <c r="D92" s="183"/>
      <c r="E92" s="184"/>
      <c r="F92" s="185"/>
      <c r="G92" s="36" t="s">
        <v>10</v>
      </c>
      <c r="H92" s="183" t="s">
        <v>13</v>
      </c>
      <c r="I92" s="184"/>
      <c r="J92" s="184"/>
      <c r="K92" s="185"/>
      <c r="L92" s="183"/>
      <c r="M92" s="184"/>
      <c r="N92" s="184"/>
      <c r="O92" s="185"/>
    </row>
    <row r="93" spans="1:15" ht="30.75" thickBot="1">
      <c r="A93" s="167"/>
      <c r="B93" s="10"/>
      <c r="C93" s="39"/>
      <c r="D93" s="40" t="s">
        <v>15</v>
      </c>
      <c r="E93" s="40" t="s">
        <v>16</v>
      </c>
      <c r="F93" s="40" t="s">
        <v>17</v>
      </c>
      <c r="G93" s="57" t="s">
        <v>11</v>
      </c>
      <c r="H93" s="40" t="s">
        <v>75</v>
      </c>
      <c r="I93" s="40" t="s">
        <v>18</v>
      </c>
      <c r="J93" s="40" t="s">
        <v>95</v>
      </c>
      <c r="K93" s="40" t="s">
        <v>81</v>
      </c>
      <c r="L93" s="40" t="s">
        <v>20</v>
      </c>
      <c r="M93" s="40" t="s">
        <v>21</v>
      </c>
      <c r="N93" s="40" t="s">
        <v>91</v>
      </c>
      <c r="O93" s="40" t="s">
        <v>22</v>
      </c>
    </row>
    <row r="94" spans="1:15" ht="16.5" thickBot="1">
      <c r="A94" s="54">
        <v>1</v>
      </c>
      <c r="B94" s="6">
        <v>2</v>
      </c>
      <c r="C94" s="33">
        <v>3</v>
      </c>
      <c r="D94" s="33">
        <v>4</v>
      </c>
      <c r="E94" s="33">
        <v>5</v>
      </c>
      <c r="F94" s="33">
        <v>6</v>
      </c>
      <c r="G94" s="33">
        <v>7</v>
      </c>
      <c r="H94" s="33">
        <v>8</v>
      </c>
      <c r="I94" s="33">
        <v>9</v>
      </c>
      <c r="J94" s="33">
        <v>10</v>
      </c>
      <c r="K94" s="33">
        <v>11</v>
      </c>
      <c r="L94" s="33">
        <v>12</v>
      </c>
      <c r="M94" s="33">
        <v>13</v>
      </c>
      <c r="N94" s="33">
        <v>14</v>
      </c>
      <c r="O94" s="33">
        <v>15</v>
      </c>
    </row>
    <row r="95" spans="1:15" ht="16.5" customHeight="1" thickBot="1">
      <c r="A95" s="162" t="s">
        <v>47</v>
      </c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4"/>
    </row>
    <row r="96" spans="1:15" ht="32.25" thickBot="1">
      <c r="A96" s="12">
        <v>157</v>
      </c>
      <c r="B96" s="66" t="s">
        <v>48</v>
      </c>
      <c r="C96" s="30" t="s">
        <v>33</v>
      </c>
      <c r="D96" s="65">
        <v>7.25</v>
      </c>
      <c r="E96" s="65">
        <v>5.5</v>
      </c>
      <c r="F96" s="65">
        <v>16</v>
      </c>
      <c r="G96" s="65">
        <v>142</v>
      </c>
      <c r="H96" s="65">
        <v>0.12</v>
      </c>
      <c r="I96" s="65">
        <v>0</v>
      </c>
      <c r="J96" s="65">
        <v>0</v>
      </c>
      <c r="K96" s="65">
        <v>0</v>
      </c>
      <c r="L96" s="65">
        <v>30</v>
      </c>
      <c r="M96" s="65">
        <v>102</v>
      </c>
      <c r="N96" s="65">
        <v>0</v>
      </c>
      <c r="O96" s="65">
        <v>1</v>
      </c>
    </row>
    <row r="97" spans="1:15" ht="32.25" thickBot="1">
      <c r="A97" s="60">
        <v>29</v>
      </c>
      <c r="B97" s="66" t="s">
        <v>88</v>
      </c>
      <c r="C97" s="30" t="s">
        <v>123</v>
      </c>
      <c r="D97" s="65">
        <v>5.4</v>
      </c>
      <c r="E97" s="65">
        <v>12.2</v>
      </c>
      <c r="F97" s="65">
        <v>20.399999999999999</v>
      </c>
      <c r="G97" s="65">
        <v>215.2</v>
      </c>
      <c r="H97" s="65">
        <v>0.1</v>
      </c>
      <c r="I97" s="65">
        <v>0.1</v>
      </c>
      <c r="J97" s="65">
        <v>71</v>
      </c>
      <c r="K97" s="65">
        <v>3.65</v>
      </c>
      <c r="L97" s="65">
        <v>46.2</v>
      </c>
      <c r="M97" s="65">
        <v>142.9</v>
      </c>
      <c r="N97" s="65">
        <v>0.04</v>
      </c>
      <c r="O97" s="65">
        <v>2.12</v>
      </c>
    </row>
    <row r="98" spans="1:15" ht="16.5" thickBot="1">
      <c r="A98" s="22">
        <v>715</v>
      </c>
      <c r="B98" s="66" t="s">
        <v>49</v>
      </c>
      <c r="C98" s="30" t="s">
        <v>50</v>
      </c>
      <c r="D98" s="65">
        <v>1.4</v>
      </c>
      <c r="E98" s="65">
        <v>1.6</v>
      </c>
      <c r="F98" s="65">
        <v>17.7</v>
      </c>
      <c r="G98" s="65">
        <v>91</v>
      </c>
      <c r="H98" s="65">
        <v>0.02</v>
      </c>
      <c r="I98" s="65">
        <v>0.09</v>
      </c>
      <c r="J98" s="65">
        <v>0.01</v>
      </c>
      <c r="K98" s="65">
        <v>0</v>
      </c>
      <c r="L98" s="65">
        <v>26.5</v>
      </c>
      <c r="M98" s="65">
        <v>49.1</v>
      </c>
      <c r="N98" s="65">
        <v>0</v>
      </c>
      <c r="O98" s="65">
        <v>0.4</v>
      </c>
    </row>
    <row r="99" spans="1:15" ht="16.5" thickBot="1">
      <c r="A99" s="24"/>
      <c r="B99" s="66" t="s">
        <v>71</v>
      </c>
      <c r="C99" s="30">
        <v>100</v>
      </c>
      <c r="D99" s="65">
        <v>1.5</v>
      </c>
      <c r="E99" s="65">
        <v>0.5</v>
      </c>
      <c r="F99" s="65">
        <v>21</v>
      </c>
      <c r="G99" s="65">
        <v>96</v>
      </c>
      <c r="H99" s="65">
        <v>0.04</v>
      </c>
      <c r="I99" s="65">
        <v>10</v>
      </c>
      <c r="J99" s="65">
        <v>20</v>
      </c>
      <c r="K99" s="65">
        <v>0</v>
      </c>
      <c r="L99" s="65">
        <v>8</v>
      </c>
      <c r="M99" s="65">
        <v>28</v>
      </c>
      <c r="N99" s="65">
        <v>0.05</v>
      </c>
      <c r="O99" s="65">
        <v>0.6</v>
      </c>
    </row>
    <row r="100" spans="1:15" ht="15.75">
      <c r="A100" s="22"/>
      <c r="B100" s="178" t="s">
        <v>28</v>
      </c>
      <c r="C100" s="157"/>
      <c r="D100" s="157">
        <f>SUM(D96:D99)</f>
        <v>15.55</v>
      </c>
      <c r="E100" s="157">
        <f t="shared" ref="E100:O100" si="3">SUM(E96:E99)</f>
        <v>19.8</v>
      </c>
      <c r="F100" s="157">
        <f t="shared" si="3"/>
        <v>75.099999999999994</v>
      </c>
      <c r="G100" s="157">
        <f t="shared" si="3"/>
        <v>544.20000000000005</v>
      </c>
      <c r="H100" s="157">
        <f t="shared" si="3"/>
        <v>0.27999999999999997</v>
      </c>
      <c r="I100" s="157">
        <f t="shared" si="3"/>
        <v>10.19</v>
      </c>
      <c r="J100" s="157">
        <f t="shared" si="3"/>
        <v>91.01</v>
      </c>
      <c r="K100" s="157">
        <f t="shared" si="3"/>
        <v>3.65</v>
      </c>
      <c r="L100" s="157">
        <f t="shared" si="3"/>
        <v>110.7</v>
      </c>
      <c r="M100" s="157">
        <f t="shared" si="3"/>
        <v>322</v>
      </c>
      <c r="N100" s="157">
        <f t="shared" si="3"/>
        <v>0.09</v>
      </c>
      <c r="O100" s="157">
        <f t="shared" si="3"/>
        <v>4.12</v>
      </c>
    </row>
    <row r="101" spans="1:15" ht="15.75" customHeight="1" thickBot="1">
      <c r="A101" s="23"/>
      <c r="B101" s="179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</row>
    <row r="102" spans="1:15" ht="15.75">
      <c r="A102" s="21"/>
      <c r="B102" s="20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1:15" ht="15.75">
      <c r="A103" s="21"/>
      <c r="B103" s="20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1:15" ht="15.75">
      <c r="A104" s="21"/>
      <c r="B104" s="20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1:15" ht="15.75">
      <c r="A105" s="21"/>
      <c r="B105" s="20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 ht="15.75">
      <c r="A106" s="21"/>
      <c r="B106" s="20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1:15" ht="15.75">
      <c r="A107" s="21"/>
      <c r="B107" s="20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1:15" ht="15.75">
      <c r="A108" s="21"/>
      <c r="B108" s="20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1:15" ht="15.75">
      <c r="A109" s="1" t="s">
        <v>51</v>
      </c>
    </row>
    <row r="110" spans="1:15" ht="15.75">
      <c r="A110" s="1" t="s">
        <v>1</v>
      </c>
    </row>
    <row r="111" spans="1:15" ht="15.75">
      <c r="A111" s="1" t="s">
        <v>2</v>
      </c>
    </row>
    <row r="112" spans="1:15" ht="15.75">
      <c r="A112" s="1" t="s">
        <v>122</v>
      </c>
    </row>
    <row r="113" spans="1:15" ht="15.75">
      <c r="A113" s="1" t="s">
        <v>68</v>
      </c>
    </row>
    <row r="114" spans="1:15" ht="15.75">
      <c r="A114" s="1" t="s">
        <v>67</v>
      </c>
    </row>
    <row r="115" spans="1:15">
      <c r="A115" s="7" t="s">
        <v>66</v>
      </c>
    </row>
    <row r="116" spans="1:15" ht="16.5" thickBot="1">
      <c r="A116" s="17"/>
    </row>
    <row r="117" spans="1:15" s="68" customFormat="1" ht="30" customHeight="1">
      <c r="A117" s="175" t="s">
        <v>30</v>
      </c>
      <c r="B117" s="67" t="s">
        <v>4</v>
      </c>
      <c r="C117" s="67" t="s">
        <v>6</v>
      </c>
      <c r="D117" s="199" t="s">
        <v>8</v>
      </c>
      <c r="E117" s="200"/>
      <c r="F117" s="201"/>
      <c r="G117" s="67" t="s">
        <v>9</v>
      </c>
      <c r="H117" s="199" t="s">
        <v>12</v>
      </c>
      <c r="I117" s="200"/>
      <c r="J117" s="200"/>
      <c r="K117" s="201"/>
      <c r="L117" s="199" t="s">
        <v>14</v>
      </c>
      <c r="M117" s="200"/>
      <c r="N117" s="200"/>
      <c r="O117" s="201"/>
    </row>
    <row r="118" spans="1:15" s="68" customFormat="1" ht="30.75" customHeight="1" thickBot="1">
      <c r="A118" s="176"/>
      <c r="B118" s="69" t="s">
        <v>5</v>
      </c>
      <c r="C118" s="69" t="s">
        <v>7</v>
      </c>
      <c r="D118" s="202"/>
      <c r="E118" s="203"/>
      <c r="F118" s="204"/>
      <c r="G118" s="69" t="s">
        <v>10</v>
      </c>
      <c r="H118" s="202" t="s">
        <v>13</v>
      </c>
      <c r="I118" s="203"/>
      <c r="J118" s="203"/>
      <c r="K118" s="204"/>
      <c r="L118" s="202"/>
      <c r="M118" s="203"/>
      <c r="N118" s="203"/>
      <c r="O118" s="204"/>
    </row>
    <row r="119" spans="1:15" s="68" customFormat="1" ht="30.75" customHeight="1" thickBot="1">
      <c r="A119" s="177"/>
      <c r="B119" s="71"/>
      <c r="C119" s="71"/>
      <c r="D119" s="72" t="s">
        <v>15</v>
      </c>
      <c r="E119" s="72" t="s">
        <v>16</v>
      </c>
      <c r="F119" s="72" t="s">
        <v>17</v>
      </c>
      <c r="G119" s="70" t="s">
        <v>11</v>
      </c>
      <c r="H119" s="72" t="s">
        <v>75</v>
      </c>
      <c r="I119" s="72" t="s">
        <v>18</v>
      </c>
      <c r="J119" s="72" t="s">
        <v>97</v>
      </c>
      <c r="K119" s="72" t="s">
        <v>89</v>
      </c>
      <c r="L119" s="72" t="s">
        <v>20</v>
      </c>
      <c r="M119" s="72" t="s">
        <v>21</v>
      </c>
      <c r="N119" s="72" t="s">
        <v>90</v>
      </c>
      <c r="O119" s="72" t="s">
        <v>22</v>
      </c>
    </row>
    <row r="120" spans="1:15" s="68" customFormat="1" ht="16.5" thickBot="1">
      <c r="A120" s="73">
        <v>1</v>
      </c>
      <c r="B120" s="30">
        <v>2</v>
      </c>
      <c r="C120" s="30">
        <v>3</v>
      </c>
      <c r="D120" s="30">
        <v>4</v>
      </c>
      <c r="E120" s="30">
        <v>5</v>
      </c>
      <c r="F120" s="30">
        <v>6</v>
      </c>
      <c r="G120" s="30">
        <v>7</v>
      </c>
      <c r="H120" s="30">
        <v>8</v>
      </c>
      <c r="I120" s="30">
        <v>9</v>
      </c>
      <c r="J120" s="30">
        <v>10</v>
      </c>
      <c r="K120" s="30">
        <v>11</v>
      </c>
      <c r="L120" s="30">
        <v>12</v>
      </c>
      <c r="M120" s="30">
        <v>13</v>
      </c>
      <c r="N120" s="30">
        <v>14</v>
      </c>
      <c r="O120" s="30">
        <v>15</v>
      </c>
    </row>
    <row r="121" spans="1:15" s="68" customFormat="1" ht="16.5" customHeight="1" thickBot="1">
      <c r="A121" s="172" t="s">
        <v>52</v>
      </c>
      <c r="B121" s="173"/>
      <c r="C121" s="173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4"/>
    </row>
    <row r="122" spans="1:15" s="68" customFormat="1" ht="48" thickBot="1">
      <c r="A122" s="74">
        <v>220</v>
      </c>
      <c r="B122" s="65" t="s">
        <v>53</v>
      </c>
      <c r="C122" s="30" t="s">
        <v>41</v>
      </c>
      <c r="D122" s="65">
        <f>4.2+0.84</f>
        <v>5.04</v>
      </c>
      <c r="E122" s="65">
        <f>1.6+1.82</f>
        <v>3.42</v>
      </c>
      <c r="F122" s="65">
        <f>29.4+4.2</f>
        <v>33.6</v>
      </c>
      <c r="G122" s="65">
        <f>150+37.1</f>
        <v>187.1</v>
      </c>
      <c r="H122" s="65">
        <f>0.2+0.03</f>
        <v>0.23</v>
      </c>
      <c r="I122" s="65">
        <f>7.4+5</f>
        <v>12.4</v>
      </c>
      <c r="J122" s="65">
        <f>50+118</f>
        <v>168</v>
      </c>
      <c r="K122" s="65">
        <f>0.008+0.03</f>
        <v>3.7999999999999999E-2</v>
      </c>
      <c r="L122" s="65">
        <f>54+8.4</f>
        <v>62.4</v>
      </c>
      <c r="M122" s="65">
        <f>112+14</f>
        <v>126</v>
      </c>
      <c r="N122" s="65">
        <f>5.7+1.2</f>
        <v>6.9</v>
      </c>
      <c r="O122" s="65">
        <f>1.4+0.31</f>
        <v>1.71</v>
      </c>
    </row>
    <row r="123" spans="1:15" s="68" customFormat="1" ht="16.5" thickBot="1">
      <c r="A123" s="75">
        <v>364</v>
      </c>
      <c r="B123" s="65" t="s">
        <v>42</v>
      </c>
      <c r="C123" s="30">
        <v>100</v>
      </c>
      <c r="D123" s="65">
        <v>18</v>
      </c>
      <c r="E123" s="65">
        <v>6</v>
      </c>
      <c r="F123" s="65">
        <v>5.5</v>
      </c>
      <c r="G123" s="65">
        <v>146</v>
      </c>
      <c r="H123" s="65">
        <v>0.2</v>
      </c>
      <c r="I123" s="65">
        <v>1.5</v>
      </c>
      <c r="J123" s="65">
        <v>34.200000000000003</v>
      </c>
      <c r="K123" s="65">
        <v>8.9420000000000002</v>
      </c>
      <c r="L123" s="65">
        <v>25.4</v>
      </c>
      <c r="M123" s="65">
        <v>180</v>
      </c>
      <c r="N123" s="65">
        <v>41.6</v>
      </c>
      <c r="O123" s="65">
        <v>0.7</v>
      </c>
    </row>
    <row r="124" spans="1:15" s="68" customFormat="1" ht="16.5" thickBot="1">
      <c r="A124" s="63">
        <v>29</v>
      </c>
      <c r="B124" s="65" t="s">
        <v>44</v>
      </c>
      <c r="C124" s="30" t="s">
        <v>79</v>
      </c>
      <c r="D124" s="65">
        <v>5.3</v>
      </c>
      <c r="E124" s="65">
        <v>3.9</v>
      </c>
      <c r="F124" s="65">
        <v>20.3</v>
      </c>
      <c r="G124" s="65">
        <v>140.5</v>
      </c>
      <c r="H124" s="65">
        <v>0</v>
      </c>
      <c r="I124" s="65">
        <v>0.1</v>
      </c>
      <c r="J124" s="65">
        <v>26</v>
      </c>
      <c r="K124" s="65">
        <v>0</v>
      </c>
      <c r="L124" s="65">
        <v>45</v>
      </c>
      <c r="M124" s="65">
        <v>141</v>
      </c>
      <c r="N124" s="65">
        <v>0.04</v>
      </c>
      <c r="O124" s="65">
        <v>0.5</v>
      </c>
    </row>
    <row r="125" spans="1:15" s="68" customFormat="1" ht="16.5" thickBot="1">
      <c r="A125" s="63">
        <v>713</v>
      </c>
      <c r="B125" s="65" t="s">
        <v>56</v>
      </c>
      <c r="C125" s="30" t="s">
        <v>57</v>
      </c>
      <c r="D125" s="65">
        <v>0.02</v>
      </c>
      <c r="E125" s="65">
        <v>0</v>
      </c>
      <c r="F125" s="65">
        <v>14</v>
      </c>
      <c r="G125" s="65">
        <v>56</v>
      </c>
      <c r="H125" s="65">
        <v>0</v>
      </c>
      <c r="I125" s="65">
        <v>0</v>
      </c>
      <c r="J125" s="65">
        <v>0</v>
      </c>
      <c r="K125" s="65">
        <v>0</v>
      </c>
      <c r="L125" s="65">
        <v>12</v>
      </c>
      <c r="M125" s="65">
        <v>8</v>
      </c>
      <c r="N125" s="65">
        <v>0</v>
      </c>
      <c r="O125" s="65">
        <v>0.8</v>
      </c>
    </row>
    <row r="126" spans="1:15" s="68" customFormat="1" ht="16.5" thickBot="1">
      <c r="A126" s="63"/>
      <c r="B126" s="65" t="s">
        <v>26</v>
      </c>
      <c r="C126" s="30">
        <v>40</v>
      </c>
      <c r="D126" s="47">
        <v>3</v>
      </c>
      <c r="E126" s="47">
        <v>4</v>
      </c>
      <c r="F126" s="47">
        <v>29.8</v>
      </c>
      <c r="G126" s="47">
        <v>166.8</v>
      </c>
      <c r="H126" s="47">
        <v>0.03</v>
      </c>
      <c r="I126" s="47">
        <v>0</v>
      </c>
      <c r="J126" s="47">
        <v>0</v>
      </c>
      <c r="K126" s="47">
        <v>0</v>
      </c>
      <c r="L126" s="47">
        <v>44</v>
      </c>
      <c r="M126" s="47">
        <v>36</v>
      </c>
      <c r="N126" s="47">
        <v>8</v>
      </c>
      <c r="O126" s="47">
        <v>0.8</v>
      </c>
    </row>
    <row r="127" spans="1:15" s="68" customFormat="1" ht="16.5" thickBot="1">
      <c r="A127" s="76"/>
      <c r="B127" s="65" t="s">
        <v>28</v>
      </c>
      <c r="C127" s="65"/>
      <c r="D127" s="65">
        <f>SUM(D122:D126)</f>
        <v>31.36</v>
      </c>
      <c r="E127" s="65">
        <f t="shared" ref="E127:O127" si="4">SUM(E122:E126)</f>
        <v>17.32</v>
      </c>
      <c r="F127" s="65">
        <f t="shared" si="4"/>
        <v>103.2</v>
      </c>
      <c r="G127" s="65">
        <f t="shared" si="4"/>
        <v>696.40000000000009</v>
      </c>
      <c r="H127" s="65">
        <f t="shared" si="4"/>
        <v>0.46000000000000008</v>
      </c>
      <c r="I127" s="65">
        <f t="shared" si="4"/>
        <v>14</v>
      </c>
      <c r="J127" s="65">
        <f t="shared" si="4"/>
        <v>228.2</v>
      </c>
      <c r="K127" s="65">
        <f t="shared" si="4"/>
        <v>8.98</v>
      </c>
      <c r="L127" s="65">
        <f t="shared" si="4"/>
        <v>188.8</v>
      </c>
      <c r="M127" s="65">
        <f t="shared" si="4"/>
        <v>491</v>
      </c>
      <c r="N127" s="65">
        <f t="shared" si="4"/>
        <v>56.54</v>
      </c>
      <c r="O127" s="65">
        <f t="shared" si="4"/>
        <v>4.51</v>
      </c>
    </row>
    <row r="128" spans="1:15" ht="15.75">
      <c r="A128" s="21"/>
      <c r="B128" s="20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ht="15.75">
      <c r="A129" s="21"/>
      <c r="B129" s="20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ht="15.75">
      <c r="A130" s="21"/>
      <c r="B130" s="20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ht="15.75">
      <c r="A131" s="21"/>
      <c r="B131" s="20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ht="15.75">
      <c r="A132" s="21"/>
      <c r="B132" s="20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ht="15.75">
      <c r="A133" s="21"/>
      <c r="B133" s="20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ht="15.75">
      <c r="A134" s="21"/>
      <c r="B134" s="20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ht="15.75">
      <c r="A135" s="1" t="s">
        <v>0</v>
      </c>
    </row>
    <row r="136" spans="1:15" ht="15.75">
      <c r="A136" s="1" t="s">
        <v>58</v>
      </c>
    </row>
    <row r="137" spans="1:15" ht="15.75">
      <c r="A137" s="1" t="s">
        <v>2</v>
      </c>
    </row>
    <row r="138" spans="1:15" ht="15.75">
      <c r="A138" s="1" t="s">
        <v>77</v>
      </c>
      <c r="B138" s="1" t="s">
        <v>122</v>
      </c>
      <c r="C138"/>
    </row>
    <row r="139" spans="1:15" ht="15.75">
      <c r="A139" s="1" t="s">
        <v>68</v>
      </c>
    </row>
    <row r="140" spans="1:15" ht="15.75">
      <c r="A140" s="1" t="s">
        <v>67</v>
      </c>
    </row>
    <row r="141" spans="1:15">
      <c r="A141" s="7" t="s">
        <v>66</v>
      </c>
    </row>
    <row r="142" spans="1:15" ht="16.5" thickBot="1">
      <c r="A142" s="25"/>
    </row>
    <row r="143" spans="1:15" ht="30" customHeight="1">
      <c r="A143" s="165" t="s">
        <v>30</v>
      </c>
      <c r="B143" s="27" t="s">
        <v>4</v>
      </c>
      <c r="C143" s="56" t="s">
        <v>6</v>
      </c>
      <c r="D143" s="180" t="s">
        <v>8</v>
      </c>
      <c r="E143" s="181"/>
      <c r="F143" s="182"/>
      <c r="G143" s="56" t="s">
        <v>9</v>
      </c>
      <c r="H143" s="180" t="s">
        <v>12</v>
      </c>
      <c r="I143" s="181"/>
      <c r="J143" s="181"/>
      <c r="K143" s="182"/>
      <c r="L143" s="180" t="s">
        <v>14</v>
      </c>
      <c r="M143" s="181"/>
      <c r="N143" s="181"/>
      <c r="O143" s="182"/>
    </row>
    <row r="144" spans="1:15" ht="30.75" customHeight="1" thickBot="1">
      <c r="A144" s="166"/>
      <c r="B144" s="5" t="s">
        <v>5</v>
      </c>
      <c r="C144" s="36" t="s">
        <v>7</v>
      </c>
      <c r="D144" s="183"/>
      <c r="E144" s="184"/>
      <c r="F144" s="185"/>
      <c r="G144" s="36" t="s">
        <v>10</v>
      </c>
      <c r="H144" s="183" t="s">
        <v>13</v>
      </c>
      <c r="I144" s="184"/>
      <c r="J144" s="184"/>
      <c r="K144" s="185"/>
      <c r="L144" s="183"/>
      <c r="M144" s="184"/>
      <c r="N144" s="184"/>
      <c r="O144" s="185"/>
    </row>
    <row r="145" spans="1:15" ht="30.75" customHeight="1" thickBot="1">
      <c r="A145" s="167"/>
      <c r="B145" s="10"/>
      <c r="C145" s="39"/>
      <c r="D145" s="40" t="s">
        <v>15</v>
      </c>
      <c r="E145" s="40" t="s">
        <v>16</v>
      </c>
      <c r="F145" s="40" t="s">
        <v>17</v>
      </c>
      <c r="G145" s="57" t="s">
        <v>11</v>
      </c>
      <c r="H145" s="40" t="s">
        <v>75</v>
      </c>
      <c r="I145" s="40" t="s">
        <v>18</v>
      </c>
      <c r="J145" s="40" t="s">
        <v>97</v>
      </c>
      <c r="K145" s="40" t="s">
        <v>89</v>
      </c>
      <c r="L145" s="40" t="s">
        <v>20</v>
      </c>
      <c r="M145" s="40" t="s">
        <v>21</v>
      </c>
      <c r="N145" s="40" t="s">
        <v>91</v>
      </c>
      <c r="O145" s="40" t="s">
        <v>22</v>
      </c>
    </row>
    <row r="146" spans="1:15" ht="16.5" thickBot="1">
      <c r="A146" s="15">
        <v>1</v>
      </c>
      <c r="B146" s="6">
        <v>2</v>
      </c>
      <c r="C146" s="33">
        <v>3</v>
      </c>
      <c r="D146" s="33">
        <v>4</v>
      </c>
      <c r="E146" s="33">
        <v>5</v>
      </c>
      <c r="F146" s="33">
        <v>6</v>
      </c>
      <c r="G146" s="33">
        <v>7</v>
      </c>
      <c r="H146" s="33">
        <v>8</v>
      </c>
      <c r="I146" s="33">
        <v>9</v>
      </c>
      <c r="J146" s="33">
        <v>10</v>
      </c>
      <c r="K146" s="33">
        <v>11</v>
      </c>
      <c r="L146" s="33">
        <v>12</v>
      </c>
      <c r="M146" s="33">
        <v>13</v>
      </c>
      <c r="N146" s="33">
        <v>14</v>
      </c>
      <c r="O146" s="33">
        <v>15</v>
      </c>
    </row>
    <row r="147" spans="1:15" ht="16.5" customHeight="1" thickBot="1">
      <c r="A147" s="162" t="s">
        <v>23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4"/>
    </row>
    <row r="148" spans="1:15" ht="48" thickBot="1">
      <c r="A148" s="63">
        <v>284</v>
      </c>
      <c r="B148" s="65" t="s">
        <v>82</v>
      </c>
      <c r="C148" s="30" t="s">
        <v>73</v>
      </c>
      <c r="D148" s="65">
        <v>24.65</v>
      </c>
      <c r="E148" s="65">
        <v>27.75</v>
      </c>
      <c r="F148" s="65">
        <v>64.900000000000006</v>
      </c>
      <c r="G148" s="65">
        <v>432.5</v>
      </c>
      <c r="H148" s="65">
        <v>0.08</v>
      </c>
      <c r="I148" s="65">
        <v>0.5</v>
      </c>
      <c r="J148" s="65">
        <v>47</v>
      </c>
      <c r="K148" s="65">
        <v>0.03</v>
      </c>
      <c r="L148" s="65">
        <v>262</v>
      </c>
      <c r="M148" s="65">
        <v>375.25</v>
      </c>
      <c r="N148" s="65">
        <v>20.25</v>
      </c>
      <c r="O148" s="65">
        <v>0.65</v>
      </c>
    </row>
    <row r="149" spans="1:15" ht="16.5" thickBot="1">
      <c r="A149" s="63">
        <v>29</v>
      </c>
      <c r="B149" s="65" t="s">
        <v>62</v>
      </c>
      <c r="C149" s="30">
        <v>50</v>
      </c>
      <c r="D149" s="65">
        <v>3</v>
      </c>
      <c r="E149" s="65">
        <v>0.9</v>
      </c>
      <c r="F149" s="65">
        <v>20.3</v>
      </c>
      <c r="G149" s="65">
        <v>104</v>
      </c>
      <c r="H149" s="65">
        <v>0</v>
      </c>
      <c r="I149" s="65">
        <v>0</v>
      </c>
      <c r="J149" s="65">
        <v>0</v>
      </c>
      <c r="K149" s="65">
        <v>0</v>
      </c>
      <c r="L149" s="65">
        <v>18</v>
      </c>
      <c r="M149" s="65">
        <v>69.599999999999994</v>
      </c>
      <c r="N149" s="65">
        <v>0.03</v>
      </c>
      <c r="O149" s="65">
        <v>0.4</v>
      </c>
    </row>
    <row r="150" spans="1:15" ht="32.25" thickBot="1">
      <c r="A150" s="31">
        <v>644</v>
      </c>
      <c r="B150" s="32" t="s">
        <v>85</v>
      </c>
      <c r="C150" s="33" t="s">
        <v>35</v>
      </c>
      <c r="D150" s="32">
        <v>6</v>
      </c>
      <c r="E150" s="32">
        <v>6</v>
      </c>
      <c r="F150" s="32">
        <v>32</v>
      </c>
      <c r="G150" s="32">
        <v>206</v>
      </c>
      <c r="H150" s="32">
        <v>0.06</v>
      </c>
      <c r="I150" s="32">
        <v>0.16</v>
      </c>
      <c r="J150" s="32">
        <v>40</v>
      </c>
      <c r="K150" s="32">
        <v>0.08</v>
      </c>
      <c r="L150" s="32">
        <v>172</v>
      </c>
      <c r="M150" s="32">
        <v>180</v>
      </c>
      <c r="N150" s="32">
        <v>6.5</v>
      </c>
      <c r="O150" s="32">
        <v>1</v>
      </c>
    </row>
    <row r="151" spans="1:15" ht="16.5" thickBot="1">
      <c r="A151" s="31"/>
      <c r="B151" s="62" t="s">
        <v>86</v>
      </c>
      <c r="C151" s="64">
        <v>100</v>
      </c>
      <c r="D151" s="34">
        <v>0.8</v>
      </c>
      <c r="E151" s="34">
        <v>0.2</v>
      </c>
      <c r="F151" s="34">
        <v>7.5</v>
      </c>
      <c r="G151" s="34">
        <v>38</v>
      </c>
      <c r="H151" s="34">
        <v>0</v>
      </c>
      <c r="I151" s="34">
        <v>38</v>
      </c>
      <c r="J151" s="34">
        <v>0</v>
      </c>
      <c r="K151" s="34">
        <v>0</v>
      </c>
      <c r="L151" s="34">
        <v>35</v>
      </c>
      <c r="M151" s="34">
        <v>0</v>
      </c>
      <c r="N151" s="34">
        <v>0</v>
      </c>
      <c r="O151" s="34">
        <v>0.1</v>
      </c>
    </row>
    <row r="152" spans="1:15" ht="15" customHeight="1">
      <c r="A152" s="205"/>
      <c r="B152" s="207" t="s">
        <v>28</v>
      </c>
      <c r="C152" s="207"/>
      <c r="D152" s="207">
        <f>SUM(D148:D151)</f>
        <v>34.449999999999996</v>
      </c>
      <c r="E152" s="207">
        <f t="shared" ref="E152:O152" si="5">SUM(E148:E151)</f>
        <v>34.85</v>
      </c>
      <c r="F152" s="207">
        <f t="shared" si="5"/>
        <v>124.7</v>
      </c>
      <c r="G152" s="207">
        <f t="shared" si="5"/>
        <v>780.5</v>
      </c>
      <c r="H152" s="207">
        <f t="shared" si="5"/>
        <v>0.14000000000000001</v>
      </c>
      <c r="I152" s="207">
        <f t="shared" si="5"/>
        <v>38.659999999999997</v>
      </c>
      <c r="J152" s="207">
        <f t="shared" si="5"/>
        <v>87</v>
      </c>
      <c r="K152" s="207">
        <f t="shared" si="5"/>
        <v>0.11</v>
      </c>
      <c r="L152" s="207">
        <f t="shared" si="5"/>
        <v>487</v>
      </c>
      <c r="M152" s="207">
        <f t="shared" si="5"/>
        <v>624.85</v>
      </c>
      <c r="N152" s="207">
        <f t="shared" si="5"/>
        <v>26.78</v>
      </c>
      <c r="O152" s="207">
        <f t="shared" si="5"/>
        <v>2.15</v>
      </c>
    </row>
    <row r="153" spans="1:15" ht="15.75" customHeight="1" thickBot="1">
      <c r="A153" s="206"/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  <c r="M153" s="208"/>
      <c r="N153" s="208"/>
      <c r="O153" s="208"/>
    </row>
    <row r="154" spans="1:15" ht="15.75">
      <c r="A154" s="58"/>
      <c r="B154" s="20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1:15" ht="15.75">
      <c r="A155" s="58"/>
      <c r="B155" s="20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1:15" ht="15.75">
      <c r="A156" s="58"/>
      <c r="B156" s="20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1:15" ht="15.75">
      <c r="A157" s="58"/>
      <c r="B157" s="20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5" ht="15.75">
      <c r="A158" s="58"/>
      <c r="B158" s="20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5" ht="15.75">
      <c r="A159" s="58"/>
      <c r="B159" s="20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1:15" ht="15.75">
      <c r="A160" s="1" t="s">
        <v>29</v>
      </c>
    </row>
    <row r="161" spans="1:15" ht="15.75">
      <c r="A161" s="1" t="s">
        <v>58</v>
      </c>
    </row>
    <row r="162" spans="1:15" ht="15.75">
      <c r="A162" s="1" t="s">
        <v>2</v>
      </c>
    </row>
    <row r="163" spans="1:15" ht="15.75">
      <c r="A163" s="1" t="s">
        <v>122</v>
      </c>
    </row>
    <row r="164" spans="1:15" ht="15.75">
      <c r="A164" s="1" t="s">
        <v>68</v>
      </c>
    </row>
    <row r="165" spans="1:15" ht="15.75">
      <c r="A165" s="1" t="s">
        <v>67</v>
      </c>
    </row>
    <row r="166" spans="1:15">
      <c r="A166" s="7" t="s">
        <v>66</v>
      </c>
    </row>
    <row r="167" spans="1:15" ht="16.5" thickBot="1">
      <c r="A167" s="25"/>
    </row>
    <row r="168" spans="1:15" ht="30" customHeight="1">
      <c r="A168" s="165" t="s">
        <v>30</v>
      </c>
      <c r="B168" s="27" t="s">
        <v>4</v>
      </c>
      <c r="C168" s="56" t="s">
        <v>6</v>
      </c>
      <c r="D168" s="180" t="s">
        <v>8</v>
      </c>
      <c r="E168" s="181"/>
      <c r="F168" s="182"/>
      <c r="G168" s="56" t="s">
        <v>9</v>
      </c>
      <c r="H168" s="180" t="s">
        <v>12</v>
      </c>
      <c r="I168" s="181"/>
      <c r="J168" s="181"/>
      <c r="K168" s="182"/>
      <c r="L168" s="180" t="s">
        <v>14</v>
      </c>
      <c r="M168" s="181"/>
      <c r="N168" s="181"/>
      <c r="O168" s="182"/>
    </row>
    <row r="169" spans="1:15" ht="30.75" customHeight="1" thickBot="1">
      <c r="A169" s="166"/>
      <c r="B169" s="5" t="s">
        <v>5</v>
      </c>
      <c r="C169" s="36" t="s">
        <v>7</v>
      </c>
      <c r="D169" s="183"/>
      <c r="E169" s="184"/>
      <c r="F169" s="185"/>
      <c r="G169" s="36" t="s">
        <v>10</v>
      </c>
      <c r="H169" s="183" t="s">
        <v>13</v>
      </c>
      <c r="I169" s="184"/>
      <c r="J169" s="184"/>
      <c r="K169" s="185"/>
      <c r="L169" s="183"/>
      <c r="M169" s="184"/>
      <c r="N169" s="184"/>
      <c r="O169" s="185"/>
    </row>
    <row r="170" spans="1:15" ht="30.75" thickBot="1">
      <c r="A170" s="167"/>
      <c r="B170" s="10"/>
      <c r="C170" s="39"/>
      <c r="D170" s="40" t="s">
        <v>15</v>
      </c>
      <c r="E170" s="40" t="s">
        <v>16</v>
      </c>
      <c r="F170" s="40" t="s">
        <v>17</v>
      </c>
      <c r="G170" s="57" t="s">
        <v>11</v>
      </c>
      <c r="H170" s="40" t="s">
        <v>75</v>
      </c>
      <c r="I170" s="40" t="s">
        <v>18</v>
      </c>
      <c r="J170" s="40" t="s">
        <v>95</v>
      </c>
      <c r="K170" s="40" t="s">
        <v>89</v>
      </c>
      <c r="L170" s="40" t="s">
        <v>20</v>
      </c>
      <c r="M170" s="40" t="s">
        <v>21</v>
      </c>
      <c r="N170" s="40" t="s">
        <v>91</v>
      </c>
      <c r="O170" s="40" t="s">
        <v>22</v>
      </c>
    </row>
    <row r="171" spans="1:15" ht="16.5" thickBot="1">
      <c r="A171" s="15">
        <v>1</v>
      </c>
      <c r="B171" s="6">
        <v>2</v>
      </c>
      <c r="C171" s="33">
        <v>3</v>
      </c>
      <c r="D171" s="33">
        <v>4</v>
      </c>
      <c r="E171" s="33">
        <v>5</v>
      </c>
      <c r="F171" s="33">
        <v>6</v>
      </c>
      <c r="G171" s="33">
        <v>7</v>
      </c>
      <c r="H171" s="33">
        <v>8</v>
      </c>
      <c r="I171" s="33">
        <v>9</v>
      </c>
      <c r="J171" s="33">
        <v>10</v>
      </c>
      <c r="K171" s="33">
        <v>11</v>
      </c>
      <c r="L171" s="33">
        <v>12</v>
      </c>
      <c r="M171" s="33">
        <v>13</v>
      </c>
      <c r="N171" s="33">
        <v>14</v>
      </c>
      <c r="O171" s="33">
        <v>15</v>
      </c>
    </row>
    <row r="172" spans="1:15" ht="16.5" customHeight="1" thickBot="1">
      <c r="A172" s="162" t="s">
        <v>31</v>
      </c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4"/>
    </row>
    <row r="173" spans="1:15" ht="63.75" thickBot="1">
      <c r="A173" s="12">
        <v>133</v>
      </c>
      <c r="B173" s="32" t="s">
        <v>72</v>
      </c>
      <c r="C173" s="33" t="s">
        <v>69</v>
      </c>
      <c r="D173" s="32">
        <f>8.75+0.27</f>
        <v>9.02</v>
      </c>
      <c r="E173" s="32">
        <f>6+1</f>
        <v>7</v>
      </c>
      <c r="F173" s="32">
        <f>11+0.39</f>
        <v>11.39</v>
      </c>
      <c r="G173" s="32">
        <f>132.5+12</f>
        <v>144.5</v>
      </c>
      <c r="H173" s="32">
        <v>0.1</v>
      </c>
      <c r="I173" s="32">
        <f>34+0.05</f>
        <v>34.049999999999997</v>
      </c>
      <c r="J173" s="32">
        <f>87+6.5</f>
        <v>93.5</v>
      </c>
      <c r="K173" s="32">
        <v>0</v>
      </c>
      <c r="L173" s="32">
        <f>57.5+9</f>
        <v>66.5</v>
      </c>
      <c r="M173" s="32">
        <f>120+6.2</f>
        <v>126.2</v>
      </c>
      <c r="N173" s="32">
        <f>32.5+0.9</f>
        <v>33.4</v>
      </c>
      <c r="O173" s="32">
        <f>2.5+0.01</f>
        <v>2.5099999999999998</v>
      </c>
    </row>
    <row r="174" spans="1:15" ht="16.5" thickBot="1">
      <c r="A174" s="60">
        <v>1</v>
      </c>
      <c r="B174" s="32" t="s">
        <v>59</v>
      </c>
      <c r="C174" s="33" t="s">
        <v>45</v>
      </c>
      <c r="D174" s="65">
        <v>3.1</v>
      </c>
      <c r="E174" s="65">
        <v>9.1999999999999993</v>
      </c>
      <c r="F174" s="65">
        <v>20.399999999999999</v>
      </c>
      <c r="G174" s="65">
        <v>178.8</v>
      </c>
      <c r="H174" s="65">
        <v>0</v>
      </c>
      <c r="I174" s="65">
        <v>0</v>
      </c>
      <c r="J174" s="65">
        <v>45</v>
      </c>
      <c r="K174" s="65">
        <v>0.15</v>
      </c>
      <c r="L174" s="65">
        <v>24.2</v>
      </c>
      <c r="M174" s="65">
        <v>88.9</v>
      </c>
      <c r="N174" s="65">
        <v>0.04</v>
      </c>
      <c r="O174" s="65">
        <v>2.02</v>
      </c>
    </row>
    <row r="175" spans="1:15" ht="16.5" thickBot="1">
      <c r="A175" s="24">
        <v>651</v>
      </c>
      <c r="B175" s="32" t="s">
        <v>60</v>
      </c>
      <c r="C175" s="33">
        <v>200</v>
      </c>
      <c r="D175" s="32">
        <v>1</v>
      </c>
      <c r="E175" s="32">
        <v>0.2</v>
      </c>
      <c r="F175" s="32">
        <v>20.2</v>
      </c>
      <c r="G175" s="32">
        <v>92</v>
      </c>
      <c r="H175" s="32">
        <v>0.02</v>
      </c>
      <c r="I175" s="32">
        <v>4</v>
      </c>
      <c r="J175" s="32">
        <v>0</v>
      </c>
      <c r="K175" s="32">
        <v>0</v>
      </c>
      <c r="L175" s="32">
        <v>14</v>
      </c>
      <c r="M175" s="32">
        <v>14</v>
      </c>
      <c r="N175" s="32">
        <v>2</v>
      </c>
      <c r="O175" s="32">
        <v>2.8</v>
      </c>
    </row>
    <row r="176" spans="1:15" ht="32.25" thickBot="1">
      <c r="A176" s="60">
        <v>326</v>
      </c>
      <c r="B176" s="50" t="s">
        <v>74</v>
      </c>
      <c r="C176" s="61">
        <v>20</v>
      </c>
      <c r="D176" s="77">
        <v>1.3</v>
      </c>
      <c r="E176" s="77">
        <v>0.7</v>
      </c>
      <c r="F176" s="77">
        <v>11</v>
      </c>
      <c r="G176" s="77">
        <v>115</v>
      </c>
      <c r="H176" s="77">
        <v>0</v>
      </c>
      <c r="I176" s="77">
        <v>0</v>
      </c>
      <c r="J176" s="77">
        <v>0</v>
      </c>
      <c r="K176" s="77">
        <v>0</v>
      </c>
      <c r="L176" s="77">
        <v>1</v>
      </c>
      <c r="M176" s="77">
        <v>16</v>
      </c>
      <c r="N176" s="77">
        <v>0</v>
      </c>
      <c r="O176" s="77">
        <v>0.3</v>
      </c>
    </row>
    <row r="177" spans="1:15" ht="15" customHeight="1">
      <c r="A177" s="168"/>
      <c r="B177" s="207" t="s">
        <v>28</v>
      </c>
      <c r="C177" s="207"/>
      <c r="D177" s="207">
        <f>SUM(D173:D176)</f>
        <v>14.42</v>
      </c>
      <c r="E177" s="207">
        <f t="shared" ref="E177:O177" si="6">SUM(E173:E176)</f>
        <v>17.099999999999998</v>
      </c>
      <c r="F177" s="207">
        <f t="shared" si="6"/>
        <v>62.989999999999995</v>
      </c>
      <c r="G177" s="207">
        <f t="shared" si="6"/>
        <v>530.29999999999995</v>
      </c>
      <c r="H177" s="207">
        <f t="shared" si="6"/>
        <v>0.12000000000000001</v>
      </c>
      <c r="I177" s="207">
        <f t="shared" si="6"/>
        <v>38.049999999999997</v>
      </c>
      <c r="J177" s="207">
        <f t="shared" si="6"/>
        <v>138.5</v>
      </c>
      <c r="K177" s="207">
        <f t="shared" si="6"/>
        <v>0.15</v>
      </c>
      <c r="L177" s="207">
        <f t="shared" si="6"/>
        <v>105.7</v>
      </c>
      <c r="M177" s="207">
        <f t="shared" si="6"/>
        <v>245.10000000000002</v>
      </c>
      <c r="N177" s="207">
        <f t="shared" si="6"/>
        <v>35.44</v>
      </c>
      <c r="O177" s="207">
        <f t="shared" si="6"/>
        <v>7.629999999999999</v>
      </c>
    </row>
    <row r="178" spans="1:15" ht="15.75" customHeight="1" thickBot="1">
      <c r="A178" s="169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</row>
    <row r="179" spans="1:15" ht="15.75">
      <c r="A179" s="58"/>
      <c r="B179" s="20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5" ht="15.75">
      <c r="A180" s="1" t="s">
        <v>38</v>
      </c>
    </row>
    <row r="181" spans="1:15" ht="15.75">
      <c r="A181" s="1" t="s">
        <v>58</v>
      </c>
    </row>
    <row r="182" spans="1:15" ht="15.75">
      <c r="A182" s="1" t="s">
        <v>2</v>
      </c>
    </row>
    <row r="183" spans="1:15" ht="15.75">
      <c r="A183" s="1" t="s">
        <v>122</v>
      </c>
    </row>
    <row r="184" spans="1:15" ht="15.75">
      <c r="A184" s="1" t="s">
        <v>68</v>
      </c>
    </row>
    <row r="185" spans="1:15" ht="15.75">
      <c r="A185" s="1" t="s">
        <v>67</v>
      </c>
    </row>
    <row r="186" spans="1:15">
      <c r="A186" s="7" t="s">
        <v>66</v>
      </c>
    </row>
    <row r="187" spans="1:15" ht="16.5" thickBot="1">
      <c r="A187" s="17"/>
    </row>
    <row r="188" spans="1:15" s="68" customFormat="1" ht="30" customHeight="1">
      <c r="A188" s="175" t="s">
        <v>30</v>
      </c>
      <c r="B188" s="67" t="s">
        <v>4</v>
      </c>
      <c r="C188" s="67" t="s">
        <v>6</v>
      </c>
      <c r="D188" s="199" t="s">
        <v>8</v>
      </c>
      <c r="E188" s="200"/>
      <c r="F188" s="201"/>
      <c r="G188" s="67" t="s">
        <v>9</v>
      </c>
      <c r="H188" s="199" t="s">
        <v>12</v>
      </c>
      <c r="I188" s="200"/>
      <c r="J188" s="200"/>
      <c r="K188" s="201"/>
      <c r="L188" s="199" t="s">
        <v>14</v>
      </c>
      <c r="M188" s="200"/>
      <c r="N188" s="200"/>
      <c r="O188" s="201"/>
    </row>
    <row r="189" spans="1:15" s="68" customFormat="1" ht="30.75" customHeight="1" thickBot="1">
      <c r="A189" s="176"/>
      <c r="B189" s="69" t="s">
        <v>5</v>
      </c>
      <c r="C189" s="69" t="s">
        <v>7</v>
      </c>
      <c r="D189" s="202"/>
      <c r="E189" s="203"/>
      <c r="F189" s="204"/>
      <c r="G189" s="69" t="s">
        <v>10</v>
      </c>
      <c r="H189" s="202" t="s">
        <v>13</v>
      </c>
      <c r="I189" s="203"/>
      <c r="J189" s="203"/>
      <c r="K189" s="204"/>
      <c r="L189" s="202"/>
      <c r="M189" s="203"/>
      <c r="N189" s="203"/>
      <c r="O189" s="204"/>
    </row>
    <row r="190" spans="1:15" s="68" customFormat="1" ht="30.75" customHeight="1" thickBot="1">
      <c r="A190" s="177"/>
      <c r="B190" s="71"/>
      <c r="C190" s="71"/>
      <c r="D190" s="72" t="s">
        <v>15</v>
      </c>
      <c r="E190" s="72" t="s">
        <v>16</v>
      </c>
      <c r="F190" s="72" t="s">
        <v>17</v>
      </c>
      <c r="G190" s="70" t="s">
        <v>11</v>
      </c>
      <c r="H190" s="72" t="s">
        <v>75</v>
      </c>
      <c r="I190" s="72" t="s">
        <v>18</v>
      </c>
      <c r="J190" s="72" t="s">
        <v>97</v>
      </c>
      <c r="K190" s="72" t="s">
        <v>89</v>
      </c>
      <c r="L190" s="72" t="s">
        <v>20</v>
      </c>
      <c r="M190" s="72" t="s">
        <v>21</v>
      </c>
      <c r="N190" s="72" t="s">
        <v>91</v>
      </c>
      <c r="O190" s="72" t="s">
        <v>22</v>
      </c>
    </row>
    <row r="191" spans="1:15" s="68" customFormat="1" ht="16.5" thickBot="1">
      <c r="A191" s="73">
        <v>1</v>
      </c>
      <c r="B191" s="30">
        <v>2</v>
      </c>
      <c r="C191" s="30">
        <v>3</v>
      </c>
      <c r="D191" s="30">
        <v>4</v>
      </c>
      <c r="E191" s="30">
        <v>5</v>
      </c>
      <c r="F191" s="30">
        <v>6</v>
      </c>
      <c r="G191" s="30">
        <v>7</v>
      </c>
      <c r="H191" s="30">
        <v>8</v>
      </c>
      <c r="I191" s="30">
        <v>9</v>
      </c>
      <c r="J191" s="30">
        <v>10</v>
      </c>
      <c r="K191" s="30">
        <v>11</v>
      </c>
      <c r="L191" s="30">
        <v>12</v>
      </c>
      <c r="M191" s="30">
        <v>13</v>
      </c>
      <c r="N191" s="30">
        <v>14</v>
      </c>
      <c r="O191" s="30">
        <v>15</v>
      </c>
    </row>
    <row r="192" spans="1:15" s="68" customFormat="1" ht="16.5" customHeight="1" thickBot="1">
      <c r="A192" s="172" t="s">
        <v>39</v>
      </c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4"/>
    </row>
    <row r="193" spans="1:15" s="68" customFormat="1" ht="21.75" customHeight="1" thickBot="1">
      <c r="A193" s="63">
        <v>35</v>
      </c>
      <c r="B193" s="65" t="s">
        <v>109</v>
      </c>
      <c r="C193" s="30">
        <v>200</v>
      </c>
      <c r="D193" s="65">
        <v>8.26</v>
      </c>
      <c r="E193" s="65">
        <v>7.2</v>
      </c>
      <c r="F193" s="65">
        <v>37</v>
      </c>
      <c r="G193" s="65">
        <v>246</v>
      </c>
      <c r="H193" s="65">
        <v>0.2</v>
      </c>
      <c r="I193" s="65">
        <v>0</v>
      </c>
      <c r="J193" s="65">
        <v>28.2</v>
      </c>
      <c r="K193" s="65">
        <v>0</v>
      </c>
      <c r="L193" s="65">
        <v>22.7</v>
      </c>
      <c r="M193" s="65">
        <v>199</v>
      </c>
      <c r="N193" s="65">
        <v>1.8</v>
      </c>
      <c r="O193" s="65">
        <v>4.42</v>
      </c>
    </row>
    <row r="194" spans="1:15" s="68" customFormat="1" ht="16.5" thickBot="1">
      <c r="A194" s="63">
        <v>41</v>
      </c>
      <c r="B194" s="65" t="s">
        <v>61</v>
      </c>
      <c r="C194" s="30">
        <v>100</v>
      </c>
      <c r="D194" s="65">
        <v>11.9</v>
      </c>
      <c r="E194" s="65">
        <v>12.8</v>
      </c>
      <c r="F194" s="65">
        <v>5.4</v>
      </c>
      <c r="G194" s="65">
        <v>184.5</v>
      </c>
      <c r="H194" s="65">
        <v>0.05</v>
      </c>
      <c r="I194" s="65">
        <v>1.91</v>
      </c>
      <c r="J194" s="65">
        <v>366</v>
      </c>
      <c r="K194" s="65">
        <v>0.02</v>
      </c>
      <c r="L194" s="65">
        <v>18</v>
      </c>
      <c r="M194" s="65">
        <v>134</v>
      </c>
      <c r="N194" s="65">
        <v>6.28</v>
      </c>
      <c r="O194" s="65">
        <v>2</v>
      </c>
    </row>
    <row r="195" spans="1:15" s="68" customFormat="1" ht="16.5" thickBot="1">
      <c r="A195" s="63">
        <v>29</v>
      </c>
      <c r="B195" s="65" t="s">
        <v>44</v>
      </c>
      <c r="C195" s="30" t="s">
        <v>45</v>
      </c>
      <c r="D195" s="65">
        <v>5.3</v>
      </c>
      <c r="E195" s="65">
        <v>3.9</v>
      </c>
      <c r="F195" s="65">
        <v>20.3</v>
      </c>
      <c r="G195" s="65">
        <v>140.5</v>
      </c>
      <c r="H195" s="65">
        <v>0</v>
      </c>
      <c r="I195" s="65">
        <v>0.1</v>
      </c>
      <c r="J195" s="65">
        <v>26</v>
      </c>
      <c r="K195" s="65">
        <v>0</v>
      </c>
      <c r="L195" s="65">
        <v>45</v>
      </c>
      <c r="M195" s="65">
        <v>141</v>
      </c>
      <c r="N195" s="65">
        <v>0.04</v>
      </c>
      <c r="O195" s="65">
        <v>0.5</v>
      </c>
    </row>
    <row r="196" spans="1:15" s="68" customFormat="1" ht="16.5" thickBot="1">
      <c r="A196" s="63">
        <v>9</v>
      </c>
      <c r="B196" s="65" t="s">
        <v>56</v>
      </c>
      <c r="C196" s="30">
        <v>200</v>
      </c>
      <c r="D196" s="65">
        <v>0.02</v>
      </c>
      <c r="E196" s="65">
        <v>0</v>
      </c>
      <c r="F196" s="65">
        <v>14</v>
      </c>
      <c r="G196" s="65">
        <v>56</v>
      </c>
      <c r="H196" s="65">
        <v>0</v>
      </c>
      <c r="I196" s="65">
        <v>0</v>
      </c>
      <c r="J196" s="65">
        <v>0</v>
      </c>
      <c r="K196" s="65">
        <v>0</v>
      </c>
      <c r="L196" s="65">
        <v>12</v>
      </c>
      <c r="M196" s="65">
        <v>8</v>
      </c>
      <c r="N196" s="65">
        <v>0</v>
      </c>
      <c r="O196" s="65">
        <v>0.8</v>
      </c>
    </row>
    <row r="197" spans="1:15" s="68" customFormat="1" ht="16.5" thickBot="1">
      <c r="A197" s="62">
        <v>23</v>
      </c>
      <c r="B197" s="65" t="s">
        <v>27</v>
      </c>
      <c r="C197" s="30">
        <v>20</v>
      </c>
      <c r="D197" s="77">
        <v>1.3</v>
      </c>
      <c r="E197" s="77">
        <v>0.7</v>
      </c>
      <c r="F197" s="77">
        <v>11</v>
      </c>
      <c r="G197" s="77">
        <v>115</v>
      </c>
      <c r="H197" s="77">
        <v>0</v>
      </c>
      <c r="I197" s="77">
        <v>0</v>
      </c>
      <c r="J197" s="77">
        <v>0</v>
      </c>
      <c r="K197" s="77">
        <v>0</v>
      </c>
      <c r="L197" s="77">
        <v>1</v>
      </c>
      <c r="M197" s="77">
        <v>16</v>
      </c>
      <c r="N197" s="77">
        <v>0</v>
      </c>
      <c r="O197" s="77">
        <v>0.3</v>
      </c>
    </row>
    <row r="198" spans="1:15" s="68" customFormat="1" ht="15" customHeight="1">
      <c r="A198" s="170"/>
      <c r="B198" s="157" t="s">
        <v>28</v>
      </c>
      <c r="C198" s="157"/>
      <c r="D198" s="157">
        <f>SUM(D193:D197)</f>
        <v>26.78</v>
      </c>
      <c r="E198" s="157">
        <f>SUM(E193:E197)</f>
        <v>24.599999999999998</v>
      </c>
      <c r="F198" s="157">
        <f t="shared" ref="F198:O198" si="7">SUM(F193:F197)</f>
        <v>87.7</v>
      </c>
      <c r="G198" s="157">
        <f t="shared" si="7"/>
        <v>742</v>
      </c>
      <c r="H198" s="157">
        <f t="shared" si="7"/>
        <v>0.25</v>
      </c>
      <c r="I198" s="157">
        <f t="shared" si="7"/>
        <v>2.0099999999999998</v>
      </c>
      <c r="J198" s="157">
        <f t="shared" si="7"/>
        <v>420.2</v>
      </c>
      <c r="K198" s="157">
        <f t="shared" si="7"/>
        <v>0.02</v>
      </c>
      <c r="L198" s="157">
        <f t="shared" si="7"/>
        <v>98.7</v>
      </c>
      <c r="M198" s="157">
        <f t="shared" si="7"/>
        <v>498</v>
      </c>
      <c r="N198" s="157">
        <f t="shared" si="7"/>
        <v>8.1199999999999992</v>
      </c>
      <c r="O198" s="157">
        <f t="shared" si="7"/>
        <v>8.02</v>
      </c>
    </row>
    <row r="199" spans="1:15" s="68" customFormat="1" ht="15.75" customHeight="1" thickBot="1">
      <c r="A199" s="171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158"/>
      <c r="O199" s="158"/>
    </row>
    <row r="200" spans="1:15" ht="15.75">
      <c r="A200" s="58"/>
      <c r="B200" s="20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</row>
    <row r="201" spans="1:15" ht="15.75">
      <c r="A201" s="58"/>
      <c r="B201" s="20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</row>
    <row r="202" spans="1:15" ht="15.75">
      <c r="A202" s="58"/>
      <c r="B202" s="20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</row>
    <row r="203" spans="1:15" ht="15.75">
      <c r="A203" s="58"/>
      <c r="B203" s="20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</row>
    <row r="204" spans="1:15" ht="15.75">
      <c r="A204" s="58"/>
      <c r="B204" s="20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</row>
    <row r="205" spans="1:15" ht="15.75">
      <c r="A205" s="58"/>
      <c r="B205" s="20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</row>
    <row r="206" spans="1:15" ht="15.75">
      <c r="A206" s="58"/>
      <c r="B206" s="20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</row>
    <row r="207" spans="1:15" ht="15.75">
      <c r="A207" s="58"/>
      <c r="B207" s="20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</row>
    <row r="208" spans="1:15" ht="15.75">
      <c r="A208" s="58"/>
      <c r="B208" s="20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</row>
    <row r="209" spans="1:15" ht="15.75">
      <c r="A209" s="58"/>
      <c r="B209" s="20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1:15" ht="15.75">
      <c r="A210" s="58"/>
      <c r="B210" s="20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1:15" ht="15.75">
      <c r="A211" s="58"/>
      <c r="B211" s="20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1:15" ht="15.75">
      <c r="A212" s="1" t="s">
        <v>46</v>
      </c>
    </row>
    <row r="213" spans="1:15" ht="15.75">
      <c r="A213" s="1" t="s">
        <v>58</v>
      </c>
    </row>
    <row r="214" spans="1:15" ht="15.75">
      <c r="A214" s="1" t="s">
        <v>2</v>
      </c>
    </row>
    <row r="215" spans="1:15" ht="15.75">
      <c r="A215" s="1" t="s">
        <v>122</v>
      </c>
    </row>
    <row r="216" spans="1:15" ht="15.75">
      <c r="A216" s="1" t="s">
        <v>68</v>
      </c>
    </row>
    <row r="217" spans="1:15" ht="15.75">
      <c r="A217" s="1" t="s">
        <v>67</v>
      </c>
    </row>
    <row r="218" spans="1:15">
      <c r="A218" s="7" t="s">
        <v>66</v>
      </c>
    </row>
    <row r="219" spans="1:15" ht="16.5" thickBot="1">
      <c r="A219" s="1"/>
    </row>
    <row r="220" spans="1:15" ht="30" customHeight="1">
      <c r="A220" s="165" t="s">
        <v>30</v>
      </c>
      <c r="B220" s="27" t="s">
        <v>4</v>
      </c>
      <c r="C220" s="56" t="s">
        <v>6</v>
      </c>
      <c r="D220" s="180" t="s">
        <v>8</v>
      </c>
      <c r="E220" s="181"/>
      <c r="F220" s="182"/>
      <c r="G220" s="56" t="s">
        <v>9</v>
      </c>
      <c r="H220" s="180" t="s">
        <v>12</v>
      </c>
      <c r="I220" s="181"/>
      <c r="J220" s="181"/>
      <c r="K220" s="182"/>
      <c r="L220" s="180" t="s">
        <v>14</v>
      </c>
      <c r="M220" s="181"/>
      <c r="N220" s="181"/>
      <c r="O220" s="182"/>
    </row>
    <row r="221" spans="1:15" ht="30.75" customHeight="1" thickBot="1">
      <c r="A221" s="166"/>
      <c r="B221" s="5" t="s">
        <v>5</v>
      </c>
      <c r="C221" s="36" t="s">
        <v>7</v>
      </c>
      <c r="D221" s="183"/>
      <c r="E221" s="184"/>
      <c r="F221" s="185"/>
      <c r="G221" s="36" t="s">
        <v>10</v>
      </c>
      <c r="H221" s="183" t="s">
        <v>13</v>
      </c>
      <c r="I221" s="184"/>
      <c r="J221" s="184"/>
      <c r="K221" s="185"/>
      <c r="L221" s="183"/>
      <c r="M221" s="184"/>
      <c r="N221" s="184"/>
      <c r="O221" s="185"/>
    </row>
    <row r="222" spans="1:15" ht="30.75" customHeight="1" thickBot="1">
      <c r="A222" s="167"/>
      <c r="B222" s="10"/>
      <c r="C222" s="39"/>
      <c r="D222" s="40" t="s">
        <v>15</v>
      </c>
      <c r="E222" s="40" t="s">
        <v>16</v>
      </c>
      <c r="F222" s="40" t="s">
        <v>17</v>
      </c>
      <c r="G222" s="57" t="s">
        <v>11</v>
      </c>
      <c r="H222" s="40" t="s">
        <v>75</v>
      </c>
      <c r="I222" s="40" t="s">
        <v>18</v>
      </c>
      <c r="J222" s="40" t="s">
        <v>97</v>
      </c>
      <c r="K222" s="40" t="s">
        <v>89</v>
      </c>
      <c r="L222" s="40" t="s">
        <v>20</v>
      </c>
      <c r="M222" s="40" t="s">
        <v>21</v>
      </c>
      <c r="N222" s="40" t="s">
        <v>90</v>
      </c>
      <c r="O222" s="40" t="s">
        <v>22</v>
      </c>
    </row>
    <row r="223" spans="1:15" ht="16.5" thickBot="1">
      <c r="A223" s="15">
        <v>1</v>
      </c>
      <c r="B223" s="6">
        <v>2</v>
      </c>
      <c r="C223" s="33">
        <v>3</v>
      </c>
      <c r="D223" s="33">
        <v>4</v>
      </c>
      <c r="E223" s="33">
        <v>5</v>
      </c>
      <c r="F223" s="33">
        <v>6</v>
      </c>
      <c r="G223" s="33">
        <v>7</v>
      </c>
      <c r="H223" s="33">
        <v>8</v>
      </c>
      <c r="I223" s="33">
        <v>9</v>
      </c>
      <c r="J223" s="33">
        <v>10</v>
      </c>
      <c r="K223" s="33">
        <v>11</v>
      </c>
      <c r="L223" s="33">
        <v>12</v>
      </c>
      <c r="M223" s="33">
        <v>13</v>
      </c>
      <c r="N223" s="33">
        <v>14</v>
      </c>
      <c r="O223" s="33">
        <v>15</v>
      </c>
    </row>
    <row r="224" spans="1:15" ht="16.5" customHeight="1" thickBot="1">
      <c r="A224" s="162" t="s">
        <v>47</v>
      </c>
      <c r="B224" s="163"/>
      <c r="C224" s="163"/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4"/>
    </row>
    <row r="225" spans="1:15" ht="15" customHeight="1">
      <c r="A225" s="197">
        <v>163</v>
      </c>
      <c r="B225" s="207" t="s">
        <v>70</v>
      </c>
      <c r="C225" s="205" t="s">
        <v>69</v>
      </c>
      <c r="D225" s="207">
        <f>9.5+0.26</f>
        <v>9.76</v>
      </c>
      <c r="E225" s="207">
        <f>3.5+1.5</f>
        <v>5</v>
      </c>
      <c r="F225" s="207">
        <f>11.5+0.36</f>
        <v>11.86</v>
      </c>
      <c r="G225" s="207">
        <f>115.5+16.2</f>
        <v>131.69999999999999</v>
      </c>
      <c r="H225" s="207">
        <v>7.0000000000000007E-2</v>
      </c>
      <c r="I225" s="207">
        <f>4+0.04</f>
        <v>4.04</v>
      </c>
      <c r="J225" s="207">
        <f>135+10.7</f>
        <v>145.69999999999999</v>
      </c>
      <c r="K225" s="207">
        <v>0</v>
      </c>
      <c r="L225" s="207">
        <f>21+8.8</f>
        <v>29.8</v>
      </c>
      <c r="M225" s="207">
        <f>107+6.1</f>
        <v>113.1</v>
      </c>
      <c r="N225" s="207">
        <f>5.5+0.9</f>
        <v>6.4</v>
      </c>
      <c r="O225" s="207">
        <f>1.5+0.02</f>
        <v>1.52</v>
      </c>
    </row>
    <row r="226" spans="1:15" ht="15.75" customHeight="1" thickBot="1">
      <c r="A226" s="198"/>
      <c r="B226" s="208"/>
      <c r="C226" s="206"/>
      <c r="D226" s="208"/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</row>
    <row r="227" spans="1:15" ht="32.25" thickBot="1">
      <c r="A227" s="12">
        <v>13</v>
      </c>
      <c r="B227" s="32" t="s">
        <v>34</v>
      </c>
      <c r="C227" s="33" t="s">
        <v>35</v>
      </c>
      <c r="D227" s="65">
        <v>0.6</v>
      </c>
      <c r="E227" s="65">
        <v>0</v>
      </c>
      <c r="F227" s="65">
        <v>29</v>
      </c>
      <c r="G227" s="65">
        <v>111</v>
      </c>
      <c r="H227" s="65">
        <v>0</v>
      </c>
      <c r="I227" s="65">
        <v>0.4</v>
      </c>
      <c r="J227" s="65">
        <v>200</v>
      </c>
      <c r="K227" s="65">
        <v>0</v>
      </c>
      <c r="L227" s="65">
        <v>25</v>
      </c>
      <c r="M227" s="65">
        <v>39.6</v>
      </c>
      <c r="N227" s="65">
        <v>0</v>
      </c>
      <c r="O227" s="65">
        <v>0.6</v>
      </c>
    </row>
    <row r="228" spans="1:15" ht="16.5" thickBot="1">
      <c r="A228" s="60">
        <v>29</v>
      </c>
      <c r="B228" s="32" t="s">
        <v>59</v>
      </c>
      <c r="C228" s="33" t="s">
        <v>45</v>
      </c>
      <c r="D228" s="65">
        <v>3.1</v>
      </c>
      <c r="E228" s="65">
        <v>9.1999999999999993</v>
      </c>
      <c r="F228" s="65">
        <v>20.399999999999999</v>
      </c>
      <c r="G228" s="65">
        <v>178.8</v>
      </c>
      <c r="H228" s="65">
        <v>0</v>
      </c>
      <c r="I228" s="65">
        <v>0</v>
      </c>
      <c r="J228" s="65">
        <v>45</v>
      </c>
      <c r="K228" s="65">
        <v>0.15</v>
      </c>
      <c r="L228" s="65">
        <v>24.2</v>
      </c>
      <c r="M228" s="65">
        <v>88.9</v>
      </c>
      <c r="N228" s="65">
        <v>0.04</v>
      </c>
      <c r="O228" s="65">
        <v>2.02</v>
      </c>
    </row>
    <row r="229" spans="1:15" ht="16.5" thickBot="1">
      <c r="A229" s="60">
        <v>14</v>
      </c>
      <c r="B229" s="32" t="s">
        <v>36</v>
      </c>
      <c r="C229" s="33">
        <v>40</v>
      </c>
      <c r="D229" s="34">
        <v>3</v>
      </c>
      <c r="E229" s="34">
        <v>2</v>
      </c>
      <c r="F229" s="34">
        <v>30</v>
      </c>
      <c r="G229" s="34">
        <v>145</v>
      </c>
      <c r="H229" s="34">
        <v>0.03</v>
      </c>
      <c r="I229" s="34">
        <v>0</v>
      </c>
      <c r="J229" s="34">
        <v>0</v>
      </c>
      <c r="K229" s="34">
        <v>0</v>
      </c>
      <c r="L229" s="34">
        <v>4.4000000000000004</v>
      </c>
      <c r="M229" s="34">
        <v>20</v>
      </c>
      <c r="N229" s="34">
        <v>0</v>
      </c>
      <c r="O229" s="34">
        <v>0.3</v>
      </c>
    </row>
    <row r="230" spans="1:15" ht="16.5" thickBot="1">
      <c r="A230" s="18"/>
      <c r="B230" s="32" t="s">
        <v>28</v>
      </c>
      <c r="C230" s="32"/>
      <c r="D230" s="32">
        <f>SUM(D225:D229)</f>
        <v>16.46</v>
      </c>
      <c r="E230" s="32">
        <f t="shared" ref="E230:O230" si="8">SUM(E225:E229)</f>
        <v>16.2</v>
      </c>
      <c r="F230" s="32">
        <f t="shared" si="8"/>
        <v>91.259999999999991</v>
      </c>
      <c r="G230" s="32">
        <f t="shared" si="8"/>
        <v>566.5</v>
      </c>
      <c r="H230" s="32">
        <f t="shared" si="8"/>
        <v>0.1</v>
      </c>
      <c r="I230" s="32">
        <f t="shared" si="8"/>
        <v>4.4400000000000004</v>
      </c>
      <c r="J230" s="32">
        <f t="shared" si="8"/>
        <v>390.7</v>
      </c>
      <c r="K230" s="32">
        <f t="shared" si="8"/>
        <v>0.15</v>
      </c>
      <c r="L230" s="32">
        <f t="shared" si="8"/>
        <v>83.4</v>
      </c>
      <c r="M230" s="32">
        <f t="shared" si="8"/>
        <v>261.60000000000002</v>
      </c>
      <c r="N230" s="32">
        <f t="shared" si="8"/>
        <v>6.44</v>
      </c>
      <c r="O230" s="32">
        <f t="shared" si="8"/>
        <v>4.4400000000000004</v>
      </c>
    </row>
    <row r="231" spans="1:15" ht="15.75">
      <c r="A231" s="21"/>
      <c r="B231" s="20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</row>
    <row r="232" spans="1:15" ht="15.75">
      <c r="A232" s="21"/>
      <c r="B232" s="20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</row>
    <row r="233" spans="1:15" ht="15.75">
      <c r="A233" s="21"/>
      <c r="B233" s="20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</row>
    <row r="234" spans="1:15" ht="15.75">
      <c r="A234" s="21"/>
      <c r="B234" s="20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</row>
    <row r="235" spans="1:15" ht="15.75">
      <c r="A235" s="21"/>
      <c r="B235" s="20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</row>
    <row r="236" spans="1:15" ht="15.75">
      <c r="A236" s="21"/>
      <c r="B236" s="20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</row>
    <row r="237" spans="1:15" ht="15.75">
      <c r="A237" s="21"/>
      <c r="B237" s="20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</row>
    <row r="238" spans="1:15" ht="15.75">
      <c r="A238" s="21"/>
      <c r="B238" s="20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</row>
    <row r="239" spans="1:15" ht="15.75">
      <c r="A239" s="1" t="s">
        <v>51</v>
      </c>
    </row>
    <row r="240" spans="1:15" ht="15.75">
      <c r="A240" s="1" t="s">
        <v>58</v>
      </c>
    </row>
    <row r="241" spans="1:15" ht="15.75">
      <c r="A241" s="1" t="s">
        <v>2</v>
      </c>
    </row>
    <row r="242" spans="1:15" ht="15.75">
      <c r="A242" s="1" t="s">
        <v>122</v>
      </c>
    </row>
    <row r="243" spans="1:15" ht="15.75">
      <c r="A243" s="1" t="s">
        <v>68</v>
      </c>
    </row>
    <row r="244" spans="1:15" ht="15.75">
      <c r="A244" s="1" t="s">
        <v>67</v>
      </c>
    </row>
    <row r="245" spans="1:15">
      <c r="A245" s="7" t="s">
        <v>66</v>
      </c>
    </row>
    <row r="246" spans="1:15" ht="16.5" thickBot="1">
      <c r="A246" s="17"/>
    </row>
    <row r="247" spans="1:15" ht="30" customHeight="1">
      <c r="A247" s="165" t="s">
        <v>30</v>
      </c>
      <c r="B247" s="27" t="s">
        <v>4</v>
      </c>
      <c r="C247" s="56" t="s">
        <v>6</v>
      </c>
      <c r="D247" s="180" t="s">
        <v>8</v>
      </c>
      <c r="E247" s="181"/>
      <c r="F247" s="182"/>
      <c r="G247" s="56" t="s">
        <v>9</v>
      </c>
      <c r="H247" s="180" t="s">
        <v>12</v>
      </c>
      <c r="I247" s="181"/>
      <c r="J247" s="181"/>
      <c r="K247" s="182"/>
      <c r="L247" s="180" t="s">
        <v>14</v>
      </c>
      <c r="M247" s="181"/>
      <c r="N247" s="181"/>
      <c r="O247" s="182"/>
    </row>
    <row r="248" spans="1:15" ht="30.75" customHeight="1" thickBot="1">
      <c r="A248" s="166"/>
      <c r="B248" s="5" t="s">
        <v>5</v>
      </c>
      <c r="C248" s="36" t="s">
        <v>7</v>
      </c>
      <c r="D248" s="183"/>
      <c r="E248" s="184"/>
      <c r="F248" s="185"/>
      <c r="G248" s="36" t="s">
        <v>10</v>
      </c>
      <c r="H248" s="183" t="s">
        <v>13</v>
      </c>
      <c r="I248" s="184"/>
      <c r="J248" s="184"/>
      <c r="K248" s="185"/>
      <c r="L248" s="183"/>
      <c r="M248" s="184"/>
      <c r="N248" s="184"/>
      <c r="O248" s="185"/>
    </row>
    <row r="249" spans="1:15" ht="30.75" customHeight="1" thickBot="1">
      <c r="A249" s="167"/>
      <c r="B249" s="10"/>
      <c r="C249" s="39"/>
      <c r="D249" s="40" t="s">
        <v>15</v>
      </c>
      <c r="E249" s="40" t="s">
        <v>16</v>
      </c>
      <c r="F249" s="40" t="s">
        <v>17</v>
      </c>
      <c r="G249" s="57" t="s">
        <v>11</v>
      </c>
      <c r="H249" s="40" t="s">
        <v>75</v>
      </c>
      <c r="I249" s="40" t="s">
        <v>18</v>
      </c>
      <c r="J249" s="40" t="s">
        <v>97</v>
      </c>
      <c r="K249" s="40" t="s">
        <v>89</v>
      </c>
      <c r="L249" s="40" t="s">
        <v>20</v>
      </c>
      <c r="M249" s="40" t="s">
        <v>21</v>
      </c>
      <c r="N249" s="40" t="s">
        <v>91</v>
      </c>
      <c r="O249" s="40" t="s">
        <v>22</v>
      </c>
    </row>
    <row r="250" spans="1:15" ht="16.5" thickBot="1">
      <c r="A250" s="15">
        <v>1</v>
      </c>
      <c r="B250" s="6">
        <v>2</v>
      </c>
      <c r="C250" s="33">
        <v>3</v>
      </c>
      <c r="D250" s="33">
        <v>4</v>
      </c>
      <c r="E250" s="33">
        <v>5</v>
      </c>
      <c r="F250" s="33">
        <v>6</v>
      </c>
      <c r="G250" s="33">
        <v>7</v>
      </c>
      <c r="H250" s="33">
        <v>8</v>
      </c>
      <c r="I250" s="33">
        <v>9</v>
      </c>
      <c r="J250" s="33">
        <v>10</v>
      </c>
      <c r="K250" s="33">
        <v>11</v>
      </c>
      <c r="L250" s="33">
        <v>12</v>
      </c>
      <c r="M250" s="33">
        <v>13</v>
      </c>
      <c r="N250" s="33">
        <v>14</v>
      </c>
      <c r="O250" s="33">
        <v>15</v>
      </c>
    </row>
    <row r="251" spans="1:15" ht="16.5" customHeight="1" thickBot="1">
      <c r="A251" s="162" t="s">
        <v>52</v>
      </c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4"/>
    </row>
    <row r="252" spans="1:15" ht="16.5" thickBot="1">
      <c r="A252" s="60">
        <v>25</v>
      </c>
      <c r="B252" s="55" t="s">
        <v>64</v>
      </c>
      <c r="C252" s="33">
        <v>200</v>
      </c>
      <c r="D252" s="32">
        <v>15</v>
      </c>
      <c r="E252" s="32">
        <v>19</v>
      </c>
      <c r="F252" s="32">
        <v>39</v>
      </c>
      <c r="G252" s="32">
        <v>387</v>
      </c>
      <c r="H252" s="32">
        <v>0.19</v>
      </c>
      <c r="I252" s="32">
        <v>6.5</v>
      </c>
      <c r="J252" s="32">
        <v>865</v>
      </c>
      <c r="K252" s="32">
        <v>0</v>
      </c>
      <c r="L252" s="32">
        <v>38</v>
      </c>
      <c r="M252" s="32">
        <v>228</v>
      </c>
      <c r="N252" s="32">
        <v>0</v>
      </c>
      <c r="O252" s="32">
        <v>2.7</v>
      </c>
    </row>
    <row r="253" spans="1:15" ht="16.5" thickBot="1">
      <c r="A253" s="12">
        <v>10</v>
      </c>
      <c r="B253" s="55" t="s">
        <v>49</v>
      </c>
      <c r="C253" s="33">
        <v>200</v>
      </c>
      <c r="D253" s="65">
        <v>1.4</v>
      </c>
      <c r="E253" s="65">
        <v>1.6</v>
      </c>
      <c r="F253" s="65">
        <v>17.7</v>
      </c>
      <c r="G253" s="65">
        <v>91</v>
      </c>
      <c r="H253" s="65">
        <v>0.02</v>
      </c>
      <c r="I253" s="65">
        <v>0.09</v>
      </c>
      <c r="J253" s="65">
        <v>0.01</v>
      </c>
      <c r="K253" s="65">
        <v>0</v>
      </c>
      <c r="L253" s="65">
        <v>26.5</v>
      </c>
      <c r="M253" s="65">
        <v>49.1</v>
      </c>
      <c r="N253" s="65">
        <v>0</v>
      </c>
      <c r="O253" s="65">
        <v>0.4</v>
      </c>
    </row>
    <row r="254" spans="1:15" ht="16.5" thickBot="1">
      <c r="A254" s="51">
        <v>29</v>
      </c>
      <c r="B254" s="32" t="s">
        <v>44</v>
      </c>
      <c r="C254" s="33" t="s">
        <v>45</v>
      </c>
      <c r="D254" s="65">
        <v>5.3</v>
      </c>
      <c r="E254" s="65">
        <v>3.9</v>
      </c>
      <c r="F254" s="65">
        <v>20.3</v>
      </c>
      <c r="G254" s="65">
        <v>140.5</v>
      </c>
      <c r="H254" s="65">
        <v>0</v>
      </c>
      <c r="I254" s="65">
        <v>0.1</v>
      </c>
      <c r="J254" s="65">
        <v>26</v>
      </c>
      <c r="K254" s="65">
        <v>0</v>
      </c>
      <c r="L254" s="65">
        <v>45</v>
      </c>
      <c r="M254" s="65">
        <v>141</v>
      </c>
      <c r="N254" s="65">
        <v>0.04</v>
      </c>
      <c r="O254" s="65">
        <v>0.5</v>
      </c>
    </row>
    <row r="255" spans="1:15" ht="16.5" thickBot="1">
      <c r="A255" s="51">
        <v>14</v>
      </c>
      <c r="B255" s="32" t="s">
        <v>87</v>
      </c>
      <c r="C255" s="33">
        <v>100</v>
      </c>
      <c r="D255" s="34">
        <v>0.4</v>
      </c>
      <c r="E255" s="34">
        <v>0.3</v>
      </c>
      <c r="F255" s="34">
        <v>10.3</v>
      </c>
      <c r="G255" s="34">
        <v>47</v>
      </c>
      <c r="H255" s="34">
        <v>0.02</v>
      </c>
      <c r="I255" s="34">
        <v>5</v>
      </c>
      <c r="J255" s="34">
        <v>0.03</v>
      </c>
      <c r="K255" s="34">
        <v>0</v>
      </c>
      <c r="L255" s="34">
        <v>19</v>
      </c>
      <c r="M255" s="34">
        <v>16</v>
      </c>
      <c r="N255" s="34">
        <v>1</v>
      </c>
      <c r="O255" s="34">
        <v>2.2999999999999998</v>
      </c>
    </row>
    <row r="256" spans="1:15" ht="16.5" thickBot="1">
      <c r="A256" s="51"/>
      <c r="B256" s="32" t="s">
        <v>28</v>
      </c>
      <c r="C256" s="33"/>
      <c r="D256" s="32">
        <f>SUM(D252:D255)</f>
        <v>22.099999999999998</v>
      </c>
      <c r="E256" s="32">
        <f t="shared" ref="E256:O256" si="9">SUM(E252:E255)</f>
        <v>24.8</v>
      </c>
      <c r="F256" s="32">
        <f t="shared" si="9"/>
        <v>87.3</v>
      </c>
      <c r="G256" s="32">
        <f t="shared" si="9"/>
        <v>665.5</v>
      </c>
      <c r="H256" s="32">
        <f t="shared" si="9"/>
        <v>0.22999999999999998</v>
      </c>
      <c r="I256" s="32">
        <f t="shared" si="9"/>
        <v>11.69</v>
      </c>
      <c r="J256" s="32">
        <f t="shared" si="9"/>
        <v>891.04</v>
      </c>
      <c r="K256" s="32">
        <f t="shared" si="9"/>
        <v>0</v>
      </c>
      <c r="L256" s="32">
        <f t="shared" si="9"/>
        <v>128.5</v>
      </c>
      <c r="M256" s="32">
        <f t="shared" si="9"/>
        <v>434.1</v>
      </c>
      <c r="N256" s="32">
        <f t="shared" si="9"/>
        <v>1.04</v>
      </c>
      <c r="O256" s="32">
        <f t="shared" si="9"/>
        <v>5.9</v>
      </c>
    </row>
    <row r="257" spans="1:15" ht="16.5" customHeight="1" thickBot="1">
      <c r="A257" s="159" t="s">
        <v>65</v>
      </c>
      <c r="B257" s="160"/>
      <c r="C257" s="161"/>
      <c r="D257" s="32">
        <f>D24+D46+D75+D100+D127+D152+D177+D198+D230</f>
        <v>192.94</v>
      </c>
      <c r="E257" s="32">
        <f t="shared" ref="E257:O257" si="10">E24+E46+E75+E100+E127+E152+E177+E198+E230</f>
        <v>201.88999999999996</v>
      </c>
      <c r="F257" s="32">
        <f t="shared" si="10"/>
        <v>778.26</v>
      </c>
      <c r="G257" s="32">
        <f t="shared" si="10"/>
        <v>5617.1</v>
      </c>
      <c r="H257" s="32">
        <f t="shared" si="10"/>
        <v>2.0240000000000005</v>
      </c>
      <c r="I257" s="32">
        <f t="shared" si="10"/>
        <v>190.75</v>
      </c>
      <c r="J257" s="32">
        <f t="shared" si="10"/>
        <v>2557.31</v>
      </c>
      <c r="K257" s="32">
        <f t="shared" si="10"/>
        <v>18.039999999999996</v>
      </c>
      <c r="L257" s="32">
        <f t="shared" si="10"/>
        <v>1530.4</v>
      </c>
      <c r="M257" s="32">
        <f t="shared" si="10"/>
        <v>3438.1499999999996</v>
      </c>
      <c r="N257" s="32">
        <f t="shared" si="10"/>
        <v>166.8</v>
      </c>
      <c r="O257" s="32">
        <f t="shared" si="10"/>
        <v>46.029999999999987</v>
      </c>
    </row>
  </sheetData>
  <mergeCells count="203">
    <mergeCell ref="A75:A76"/>
    <mergeCell ref="A251:O251"/>
    <mergeCell ref="A247:A249"/>
    <mergeCell ref="D247:F248"/>
    <mergeCell ref="H247:K247"/>
    <mergeCell ref="H248:K248"/>
    <mergeCell ref="L247:O248"/>
    <mergeCell ref="F225:F226"/>
    <mergeCell ref="G225:G226"/>
    <mergeCell ref="H225:H226"/>
    <mergeCell ref="I225:I226"/>
    <mergeCell ref="J225:J226"/>
    <mergeCell ref="K225:K226"/>
    <mergeCell ref="D220:F221"/>
    <mergeCell ref="H220:K220"/>
    <mergeCell ref="H221:K221"/>
    <mergeCell ref="L220:O221"/>
    <mergeCell ref="B225:B226"/>
    <mergeCell ref="C225:C226"/>
    <mergeCell ref="D225:D226"/>
    <mergeCell ref="E225:E226"/>
    <mergeCell ref="A224:O224"/>
    <mergeCell ref="A220:A222"/>
    <mergeCell ref="L225:L226"/>
    <mergeCell ref="M225:M226"/>
    <mergeCell ref="N225:N226"/>
    <mergeCell ref="O225:O226"/>
    <mergeCell ref="A225:A226"/>
    <mergeCell ref="J198:J199"/>
    <mergeCell ref="K198:K199"/>
    <mergeCell ref="L198:L199"/>
    <mergeCell ref="M198:M199"/>
    <mergeCell ref="N198:N199"/>
    <mergeCell ref="O198:O199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B177:B178"/>
    <mergeCell ref="C177:C178"/>
    <mergeCell ref="D177:D178"/>
    <mergeCell ref="E177:E178"/>
    <mergeCell ref="F177:F178"/>
    <mergeCell ref="M177:M178"/>
    <mergeCell ref="N177:N178"/>
    <mergeCell ref="O177:O178"/>
    <mergeCell ref="D188:F189"/>
    <mergeCell ref="H188:K188"/>
    <mergeCell ref="H189:K189"/>
    <mergeCell ref="L188:O189"/>
    <mergeCell ref="G177:G178"/>
    <mergeCell ref="H177:H178"/>
    <mergeCell ref="I177:I178"/>
    <mergeCell ref="J177:J178"/>
    <mergeCell ref="K177:K178"/>
    <mergeCell ref="L177:L178"/>
    <mergeCell ref="D168:F169"/>
    <mergeCell ref="H168:K168"/>
    <mergeCell ref="H169:K169"/>
    <mergeCell ref="L168:O169"/>
    <mergeCell ref="G152:G153"/>
    <mergeCell ref="H152:H153"/>
    <mergeCell ref="I152:I153"/>
    <mergeCell ref="J152:J153"/>
    <mergeCell ref="K152:K153"/>
    <mergeCell ref="L152:L153"/>
    <mergeCell ref="D143:F144"/>
    <mergeCell ref="H143:K143"/>
    <mergeCell ref="H144:K144"/>
    <mergeCell ref="L143:O144"/>
    <mergeCell ref="A152:A153"/>
    <mergeCell ref="B152:B153"/>
    <mergeCell ref="C152:C153"/>
    <mergeCell ref="D152:D153"/>
    <mergeCell ref="E152:E153"/>
    <mergeCell ref="F152:F153"/>
    <mergeCell ref="M152:M153"/>
    <mergeCell ref="N152:N153"/>
    <mergeCell ref="O152:O153"/>
    <mergeCell ref="M75:M76"/>
    <mergeCell ref="N75:N76"/>
    <mergeCell ref="D117:F118"/>
    <mergeCell ref="H117:K117"/>
    <mergeCell ref="H118:K118"/>
    <mergeCell ref="L117:O118"/>
    <mergeCell ref="G100:G101"/>
    <mergeCell ref="H100:H101"/>
    <mergeCell ref="I100:I101"/>
    <mergeCell ref="J100:J101"/>
    <mergeCell ref="K100:K101"/>
    <mergeCell ref="L100:L101"/>
    <mergeCell ref="F100:F101"/>
    <mergeCell ref="M100:M101"/>
    <mergeCell ref="N100:N101"/>
    <mergeCell ref="O100:O101"/>
    <mergeCell ref="K24:K25"/>
    <mergeCell ref="A63:A65"/>
    <mergeCell ref="M68:M69"/>
    <mergeCell ref="N68:N69"/>
    <mergeCell ref="O68:O69"/>
    <mergeCell ref="G68:G69"/>
    <mergeCell ref="H68:H69"/>
    <mergeCell ref="I68:I69"/>
    <mergeCell ref="J68:J69"/>
    <mergeCell ref="K68:K69"/>
    <mergeCell ref="L68:L69"/>
    <mergeCell ref="B68:B69"/>
    <mergeCell ref="C68:C69"/>
    <mergeCell ref="D68:D69"/>
    <mergeCell ref="E68:E69"/>
    <mergeCell ref="F68:F69"/>
    <mergeCell ref="A68:A69"/>
    <mergeCell ref="A67:O67"/>
    <mergeCell ref="A18:O18"/>
    <mergeCell ref="B24:B25"/>
    <mergeCell ref="C24:C25"/>
    <mergeCell ref="D24:D25"/>
    <mergeCell ref="E24:E25"/>
    <mergeCell ref="A24:A25"/>
    <mergeCell ref="A41:O41"/>
    <mergeCell ref="D63:F64"/>
    <mergeCell ref="H63:K63"/>
    <mergeCell ref="H64:K64"/>
    <mergeCell ref="L63:O64"/>
    <mergeCell ref="L24:L25"/>
    <mergeCell ref="M24:M25"/>
    <mergeCell ref="N24:N25"/>
    <mergeCell ref="O24:O25"/>
    <mergeCell ref="D37:F38"/>
    <mergeCell ref="H37:K37"/>
    <mergeCell ref="H38:K38"/>
    <mergeCell ref="L37:O38"/>
    <mergeCell ref="F24:F25"/>
    <mergeCell ref="G24:G25"/>
    <mergeCell ref="H24:H25"/>
    <mergeCell ref="I24:I25"/>
    <mergeCell ref="J24:J25"/>
    <mergeCell ref="D13:F14"/>
    <mergeCell ref="H13:K13"/>
    <mergeCell ref="H14:K14"/>
    <mergeCell ref="L13:O14"/>
    <mergeCell ref="D15:D16"/>
    <mergeCell ref="E15:E16"/>
    <mergeCell ref="F15:F16"/>
    <mergeCell ref="H15:H16"/>
    <mergeCell ref="I15:I16"/>
    <mergeCell ref="K15:K16"/>
    <mergeCell ref="L15:L16"/>
    <mergeCell ref="M15:M16"/>
    <mergeCell ref="N15:N16"/>
    <mergeCell ref="O15:O16"/>
    <mergeCell ref="A121:O121"/>
    <mergeCell ref="A117:A119"/>
    <mergeCell ref="J70:J71"/>
    <mergeCell ref="K70:K71"/>
    <mergeCell ref="L70:L71"/>
    <mergeCell ref="M70:M71"/>
    <mergeCell ref="N70:N71"/>
    <mergeCell ref="O70:O71"/>
    <mergeCell ref="A70:A71"/>
    <mergeCell ref="B70:B71"/>
    <mergeCell ref="C70:C71"/>
    <mergeCell ref="D70:D71"/>
    <mergeCell ref="E70:E71"/>
    <mergeCell ref="F70:F71"/>
    <mergeCell ref="B75:B76"/>
    <mergeCell ref="C75:C76"/>
    <mergeCell ref="D75:D76"/>
    <mergeCell ref="E75:E76"/>
    <mergeCell ref="F75:F76"/>
    <mergeCell ref="O75:O76"/>
    <mergeCell ref="D91:F92"/>
    <mergeCell ref="K75:K76"/>
    <mergeCell ref="G70:G71"/>
    <mergeCell ref="L75:L76"/>
    <mergeCell ref="H70:H71"/>
    <mergeCell ref="I70:I71"/>
    <mergeCell ref="A257:C257"/>
    <mergeCell ref="A147:O147"/>
    <mergeCell ref="A143:A145"/>
    <mergeCell ref="A177:A178"/>
    <mergeCell ref="A172:O172"/>
    <mergeCell ref="A168:A170"/>
    <mergeCell ref="A198:A199"/>
    <mergeCell ref="A192:O192"/>
    <mergeCell ref="A188:A190"/>
    <mergeCell ref="G75:G76"/>
    <mergeCell ref="H75:H76"/>
    <mergeCell ref="B100:B101"/>
    <mergeCell ref="C100:C101"/>
    <mergeCell ref="D100:D101"/>
    <mergeCell ref="E100:E101"/>
    <mergeCell ref="H91:K91"/>
    <mergeCell ref="H92:K92"/>
    <mergeCell ref="L91:O92"/>
    <mergeCell ref="A95:O95"/>
    <mergeCell ref="I75:I76"/>
    <mergeCell ref="J75:J76"/>
    <mergeCell ref="A91:A9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4"/>
  <sheetViews>
    <sheetView tabSelected="1" topLeftCell="A178" workbookViewId="0">
      <selection activeCell="A162" sqref="A162:O195"/>
    </sheetView>
  </sheetViews>
  <sheetFormatPr defaultRowHeight="15"/>
  <cols>
    <col min="1" max="1" width="5.42578125" style="11" customWidth="1"/>
    <col min="2" max="2" width="22.28515625" style="11" customWidth="1"/>
    <col min="3" max="3" width="7.5703125" style="11" customWidth="1"/>
    <col min="4" max="4" width="6" style="11" customWidth="1"/>
    <col min="5" max="5" width="6.42578125" style="11" customWidth="1"/>
    <col min="6" max="7" width="6.28515625" style="11" customWidth="1"/>
    <col min="8" max="8" width="6" style="11" customWidth="1"/>
    <col min="9" max="15" width="9.140625" style="11"/>
  </cols>
  <sheetData>
    <row r="1" spans="1:15" ht="18.75">
      <c r="B1" s="88" t="s">
        <v>115</v>
      </c>
      <c r="C1" s="88"/>
      <c r="D1" s="88"/>
      <c r="E1" s="88"/>
      <c r="F1" s="88"/>
      <c r="G1" s="88"/>
      <c r="H1" s="88"/>
      <c r="I1" s="88"/>
      <c r="J1" s="88"/>
    </row>
    <row r="2" spans="1:15" ht="15.75" hidden="1">
      <c r="B2" s="86" t="s">
        <v>116</v>
      </c>
      <c r="C2" s="86"/>
      <c r="D2" s="86"/>
      <c r="E2" s="86"/>
      <c r="F2" s="86"/>
      <c r="G2" s="86"/>
      <c r="H2" s="86"/>
      <c r="I2" s="86"/>
      <c r="J2" s="86"/>
    </row>
    <row r="3" spans="1:15" ht="15.75" hidden="1">
      <c r="B3" s="86" t="s">
        <v>117</v>
      </c>
      <c r="C3" s="86"/>
      <c r="D3" s="86"/>
      <c r="E3" s="86"/>
      <c r="F3" s="86"/>
      <c r="G3" s="86"/>
      <c r="H3" s="86"/>
      <c r="I3" s="86"/>
      <c r="J3" s="86"/>
    </row>
    <row r="4" spans="1:15" ht="15.75" hidden="1">
      <c r="B4" s="86" t="s">
        <v>118</v>
      </c>
      <c r="C4" s="86"/>
      <c r="D4" s="86"/>
      <c r="E4" s="86"/>
      <c r="F4" s="86"/>
      <c r="G4" s="86"/>
      <c r="H4" s="86"/>
      <c r="I4" s="86"/>
      <c r="J4" s="86"/>
    </row>
    <row r="5" spans="1:15" ht="15.75" hidden="1">
      <c r="B5" s="86" t="s">
        <v>119</v>
      </c>
      <c r="C5" s="86"/>
      <c r="D5" s="86"/>
      <c r="E5" s="86"/>
      <c r="F5" s="86"/>
      <c r="G5" s="86"/>
      <c r="H5" s="86"/>
      <c r="I5" s="86"/>
      <c r="J5" s="86"/>
    </row>
    <row r="6" spans="1:15" ht="15.75" hidden="1">
      <c r="B6" s="86" t="s">
        <v>120</v>
      </c>
      <c r="C6" s="86"/>
      <c r="D6" s="86"/>
      <c r="E6" s="86"/>
      <c r="F6" s="86"/>
      <c r="G6" s="86"/>
      <c r="H6" s="86"/>
      <c r="I6" s="86"/>
      <c r="J6" s="86"/>
    </row>
    <row r="7" spans="1:15" ht="15.75" hidden="1">
      <c r="B7" s="86" t="s">
        <v>121</v>
      </c>
      <c r="C7" s="86"/>
      <c r="D7" s="86"/>
      <c r="E7" s="86"/>
      <c r="F7" s="86"/>
      <c r="G7" s="86"/>
      <c r="H7" s="86"/>
      <c r="I7" s="86"/>
      <c r="J7" s="86"/>
    </row>
    <row r="8" spans="1:15" ht="15.75">
      <c r="B8" s="86"/>
      <c r="C8" s="90" t="s">
        <v>150</v>
      </c>
      <c r="D8" s="86"/>
      <c r="E8" s="86"/>
      <c r="F8" s="86"/>
      <c r="G8" s="86"/>
      <c r="H8" s="86"/>
      <c r="I8" s="86"/>
      <c r="J8" s="86"/>
    </row>
    <row r="9" spans="1:15" ht="15.75">
      <c r="A9" s="134" t="s">
        <v>0</v>
      </c>
      <c r="N9" s="96"/>
    </row>
    <row r="10" spans="1:15" ht="15.75">
      <c r="A10" s="134" t="s">
        <v>1</v>
      </c>
    </row>
    <row r="11" spans="1:15" ht="15.75">
      <c r="A11" s="134" t="s">
        <v>2</v>
      </c>
    </row>
    <row r="12" spans="1:15" ht="15.75">
      <c r="A12" s="134" t="s">
        <v>76</v>
      </c>
    </row>
    <row r="13" spans="1:15" ht="15.75">
      <c r="A13" s="134" t="s">
        <v>68</v>
      </c>
    </row>
    <row r="14" spans="1:15" ht="15.75">
      <c r="A14" s="134" t="s">
        <v>133</v>
      </c>
    </row>
    <row r="15" spans="1:15" ht="15.75" thickBot="1">
      <c r="A15" s="135" t="s">
        <v>134</v>
      </c>
    </row>
    <row r="16" spans="1:15" ht="30" customHeight="1">
      <c r="A16" s="136"/>
      <c r="B16" s="123" t="s">
        <v>4</v>
      </c>
      <c r="C16" s="123" t="s">
        <v>6</v>
      </c>
      <c r="D16" s="180" t="s">
        <v>8</v>
      </c>
      <c r="E16" s="181"/>
      <c r="F16" s="182"/>
      <c r="G16" s="123" t="s">
        <v>9</v>
      </c>
      <c r="H16" s="180" t="s">
        <v>12</v>
      </c>
      <c r="I16" s="181"/>
      <c r="J16" s="181"/>
      <c r="K16" s="182"/>
      <c r="L16" s="180" t="s">
        <v>14</v>
      </c>
      <c r="M16" s="181"/>
      <c r="N16" s="181"/>
      <c r="O16" s="182"/>
    </row>
    <row r="17" spans="1:15" ht="30.75" thickBot="1">
      <c r="A17" s="137" t="s">
        <v>3</v>
      </c>
      <c r="B17" s="36" t="s">
        <v>5</v>
      </c>
      <c r="C17" s="36" t="s">
        <v>7</v>
      </c>
      <c r="D17" s="183"/>
      <c r="E17" s="184"/>
      <c r="F17" s="185"/>
      <c r="G17" s="36" t="s">
        <v>10</v>
      </c>
      <c r="H17" s="183" t="s">
        <v>13</v>
      </c>
      <c r="I17" s="184"/>
      <c r="J17" s="184"/>
      <c r="K17" s="185"/>
      <c r="L17" s="183"/>
      <c r="M17" s="184"/>
      <c r="N17" s="184"/>
      <c r="O17" s="185"/>
    </row>
    <row r="18" spans="1:15" ht="30">
      <c r="A18" s="138"/>
      <c r="B18" s="37"/>
      <c r="C18" s="37"/>
      <c r="D18" s="188" t="s">
        <v>15</v>
      </c>
      <c r="E18" s="188" t="s">
        <v>16</v>
      </c>
      <c r="F18" s="188" t="s">
        <v>17</v>
      </c>
      <c r="G18" s="36" t="s">
        <v>11</v>
      </c>
      <c r="H18" s="188" t="s">
        <v>75</v>
      </c>
      <c r="I18" s="188" t="s">
        <v>18</v>
      </c>
      <c r="J18" s="38" t="s">
        <v>92</v>
      </c>
      <c r="K18" s="188" t="s">
        <v>89</v>
      </c>
      <c r="L18" s="188" t="s">
        <v>20</v>
      </c>
      <c r="M18" s="188" t="s">
        <v>21</v>
      </c>
      <c r="N18" s="188" t="s">
        <v>90</v>
      </c>
      <c r="O18" s="188" t="s">
        <v>22</v>
      </c>
    </row>
    <row r="19" spans="1:15" ht="15.75" thickBot="1">
      <c r="A19" s="139"/>
      <c r="B19" s="39"/>
      <c r="C19" s="39"/>
      <c r="D19" s="189"/>
      <c r="E19" s="189"/>
      <c r="F19" s="189"/>
      <c r="G19" s="39"/>
      <c r="H19" s="189"/>
      <c r="I19" s="189"/>
      <c r="J19" s="40" t="s">
        <v>19</v>
      </c>
      <c r="K19" s="189"/>
      <c r="L19" s="189"/>
      <c r="M19" s="189"/>
      <c r="N19" s="189"/>
      <c r="O19" s="189"/>
    </row>
    <row r="20" spans="1:15" ht="16.5" thickBot="1">
      <c r="A20" s="129">
        <v>1</v>
      </c>
      <c r="B20" s="33">
        <v>2</v>
      </c>
      <c r="C20" s="33">
        <v>3</v>
      </c>
      <c r="D20" s="33">
        <v>4</v>
      </c>
      <c r="E20" s="33">
        <v>5</v>
      </c>
      <c r="F20" s="33">
        <v>6</v>
      </c>
      <c r="G20" s="33">
        <v>7</v>
      </c>
      <c r="H20" s="33">
        <v>8</v>
      </c>
      <c r="I20" s="33">
        <v>9</v>
      </c>
      <c r="J20" s="33">
        <v>10</v>
      </c>
      <c r="K20" s="33">
        <v>11</v>
      </c>
      <c r="L20" s="33">
        <v>12</v>
      </c>
      <c r="M20" s="33">
        <v>13</v>
      </c>
      <c r="N20" s="33">
        <v>14</v>
      </c>
      <c r="O20" s="33">
        <v>15</v>
      </c>
    </row>
    <row r="21" spans="1:15" ht="16.5" customHeight="1" thickBot="1">
      <c r="A21" s="190" t="s">
        <v>23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2"/>
    </row>
    <row r="22" spans="1:15" ht="30.75" thickBot="1">
      <c r="A22" s="131">
        <v>173</v>
      </c>
      <c r="B22" s="47" t="s">
        <v>24</v>
      </c>
      <c r="C22" s="127" t="s">
        <v>25</v>
      </c>
      <c r="D22" s="47">
        <v>4</v>
      </c>
      <c r="E22" s="47">
        <v>3.81</v>
      </c>
      <c r="F22" s="47">
        <v>25</v>
      </c>
      <c r="G22" s="47">
        <v>166</v>
      </c>
      <c r="H22" s="47">
        <v>0.11</v>
      </c>
      <c r="I22" s="47">
        <v>0</v>
      </c>
      <c r="J22" s="47">
        <v>0</v>
      </c>
      <c r="K22" s="47">
        <v>0</v>
      </c>
      <c r="L22" s="47">
        <v>40</v>
      </c>
      <c r="M22" s="47">
        <v>148</v>
      </c>
      <c r="N22" s="47">
        <v>6.75</v>
      </c>
      <c r="O22" s="47">
        <v>0.9</v>
      </c>
    </row>
    <row r="23" spans="1:15" ht="16.5" thickBot="1">
      <c r="A23" s="131">
        <v>375</v>
      </c>
      <c r="B23" s="47" t="s">
        <v>56</v>
      </c>
      <c r="C23" s="127" t="s">
        <v>57</v>
      </c>
      <c r="D23" s="132">
        <v>0.02</v>
      </c>
      <c r="E23" s="132">
        <v>0</v>
      </c>
      <c r="F23" s="132">
        <v>14</v>
      </c>
      <c r="G23" s="132">
        <v>56</v>
      </c>
      <c r="H23" s="132">
        <v>0</v>
      </c>
      <c r="I23" s="132">
        <v>0</v>
      </c>
      <c r="J23" s="29">
        <v>0</v>
      </c>
      <c r="K23" s="29">
        <v>0</v>
      </c>
      <c r="L23" s="29">
        <v>12</v>
      </c>
      <c r="M23" s="29">
        <v>8</v>
      </c>
      <c r="N23" s="29">
        <v>0</v>
      </c>
      <c r="O23" s="29">
        <v>0.8</v>
      </c>
    </row>
    <row r="24" spans="1:15" ht="16.5" thickBot="1">
      <c r="A24" s="131">
        <v>209</v>
      </c>
      <c r="B24" s="132" t="s">
        <v>63</v>
      </c>
      <c r="C24" s="30">
        <v>40</v>
      </c>
      <c r="D24" s="132">
        <v>6</v>
      </c>
      <c r="E24" s="132">
        <v>3</v>
      </c>
      <c r="F24" s="132">
        <v>0.3</v>
      </c>
      <c r="G24" s="132">
        <v>63</v>
      </c>
      <c r="H24" s="132">
        <v>0.03</v>
      </c>
      <c r="I24" s="132">
        <v>0</v>
      </c>
      <c r="J24" s="29">
        <v>104</v>
      </c>
      <c r="K24" s="29">
        <v>0.9</v>
      </c>
      <c r="L24" s="29">
        <v>22</v>
      </c>
      <c r="M24" s="29">
        <v>77</v>
      </c>
      <c r="N24" s="29">
        <v>8.08</v>
      </c>
      <c r="O24" s="29">
        <v>1</v>
      </c>
    </row>
    <row r="25" spans="1:15" ht="30.75" thickBot="1">
      <c r="A25" s="131">
        <v>3</v>
      </c>
      <c r="B25" s="47" t="s">
        <v>88</v>
      </c>
      <c r="C25" s="127" t="s">
        <v>124</v>
      </c>
      <c r="D25" s="132">
        <v>4.8</v>
      </c>
      <c r="E25" s="132">
        <v>8</v>
      </c>
      <c r="F25" s="132">
        <v>15</v>
      </c>
      <c r="G25" s="132">
        <v>157</v>
      </c>
      <c r="H25" s="132">
        <v>0.1</v>
      </c>
      <c r="I25" s="132">
        <v>0.1</v>
      </c>
      <c r="J25" s="29">
        <v>71.03</v>
      </c>
      <c r="K25" s="29">
        <v>3.65</v>
      </c>
      <c r="L25" s="29">
        <v>41.6</v>
      </c>
      <c r="M25" s="29">
        <v>125.5</v>
      </c>
      <c r="N25" s="29">
        <v>0.03</v>
      </c>
      <c r="O25" s="29">
        <v>1.72</v>
      </c>
    </row>
    <row r="26" spans="1:15" ht="16.5" thickBot="1">
      <c r="A26" s="130"/>
      <c r="B26" s="132" t="s">
        <v>84</v>
      </c>
      <c r="C26" s="30">
        <v>100</v>
      </c>
      <c r="D26" s="47">
        <v>2.4</v>
      </c>
      <c r="E26" s="47">
        <v>2.5</v>
      </c>
      <c r="F26" s="47">
        <v>10.85</v>
      </c>
      <c r="G26" s="47">
        <v>79</v>
      </c>
      <c r="H26" s="47">
        <v>0.03</v>
      </c>
      <c r="I26" s="47">
        <v>0.9</v>
      </c>
      <c r="J26" s="47">
        <v>22</v>
      </c>
      <c r="K26" s="47">
        <v>0.05</v>
      </c>
      <c r="L26" s="47">
        <v>121</v>
      </c>
      <c r="M26" s="47">
        <v>94</v>
      </c>
      <c r="N26" s="47">
        <v>9</v>
      </c>
      <c r="O26" s="47">
        <v>0.1</v>
      </c>
    </row>
    <row r="27" spans="1:15">
      <c r="A27" s="205"/>
      <c r="B27" s="195" t="s">
        <v>28</v>
      </c>
      <c r="C27" s="195"/>
      <c r="D27" s="195">
        <f>SUM(D22:D26)</f>
        <v>17.22</v>
      </c>
      <c r="E27" s="195">
        <f t="shared" ref="E27:O27" si="0">SUM(E22:E26)</f>
        <v>17.310000000000002</v>
      </c>
      <c r="F27" s="195">
        <f t="shared" si="0"/>
        <v>65.149999999999991</v>
      </c>
      <c r="G27" s="195">
        <f t="shared" si="0"/>
        <v>521</v>
      </c>
      <c r="H27" s="195">
        <f t="shared" si="0"/>
        <v>0.27</v>
      </c>
      <c r="I27" s="195">
        <f t="shared" si="0"/>
        <v>1</v>
      </c>
      <c r="J27" s="195">
        <f t="shared" si="0"/>
        <v>197.03</v>
      </c>
      <c r="K27" s="195">
        <f t="shared" si="0"/>
        <v>4.5999999999999996</v>
      </c>
      <c r="L27" s="195">
        <f t="shared" si="0"/>
        <v>236.6</v>
      </c>
      <c r="M27" s="195">
        <f t="shared" si="0"/>
        <v>452.5</v>
      </c>
      <c r="N27" s="195">
        <f t="shared" si="0"/>
        <v>23.86</v>
      </c>
      <c r="O27" s="195">
        <f t="shared" si="0"/>
        <v>4.5199999999999996</v>
      </c>
    </row>
    <row r="28" spans="1:15" ht="15.75" thickBot="1">
      <c r="A28" s="20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15" ht="15.75">
      <c r="A29" s="140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ht="15.75">
      <c r="A30" s="1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15.75">
      <c r="A31" s="1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15.75">
      <c r="A32" s="1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15.75">
      <c r="A33" s="134" t="s">
        <v>29</v>
      </c>
    </row>
    <row r="34" spans="1:15" ht="15.75">
      <c r="A34" s="134" t="s">
        <v>1</v>
      </c>
    </row>
    <row r="35" spans="1:15" ht="15.75">
      <c r="A35" s="134" t="s">
        <v>2</v>
      </c>
    </row>
    <row r="36" spans="1:15" ht="15.75">
      <c r="A36" s="134" t="s">
        <v>76</v>
      </c>
    </row>
    <row r="37" spans="1:15" ht="15.75">
      <c r="A37" s="134" t="s">
        <v>68</v>
      </c>
    </row>
    <row r="38" spans="1:15" ht="15.75">
      <c r="A38" s="134" t="s">
        <v>133</v>
      </c>
    </row>
    <row r="39" spans="1:15">
      <c r="A39" s="135" t="s">
        <v>134</v>
      </c>
    </row>
    <row r="40" spans="1:15" ht="16.5" thickBot="1">
      <c r="A40" s="141"/>
    </row>
    <row r="41" spans="1:15" ht="30" customHeight="1">
      <c r="A41" s="142" t="s">
        <v>30</v>
      </c>
      <c r="B41" s="123" t="s">
        <v>4</v>
      </c>
      <c r="C41" s="123" t="s">
        <v>6</v>
      </c>
      <c r="D41" s="180" t="s">
        <v>8</v>
      </c>
      <c r="E41" s="181"/>
      <c r="F41" s="182"/>
      <c r="G41" s="123" t="s">
        <v>9</v>
      </c>
      <c r="H41" s="180" t="s">
        <v>12</v>
      </c>
      <c r="I41" s="181"/>
      <c r="J41" s="181"/>
      <c r="K41" s="182"/>
      <c r="L41" s="180" t="s">
        <v>14</v>
      </c>
      <c r="M41" s="181"/>
      <c r="N41" s="181"/>
      <c r="O41" s="182"/>
    </row>
    <row r="42" spans="1:15" ht="30.75" thickBot="1">
      <c r="A42" s="138"/>
      <c r="B42" s="36" t="s">
        <v>5</v>
      </c>
      <c r="C42" s="36" t="s">
        <v>7</v>
      </c>
      <c r="D42" s="183"/>
      <c r="E42" s="184"/>
      <c r="F42" s="185"/>
      <c r="G42" s="36" t="s">
        <v>10</v>
      </c>
      <c r="H42" s="183" t="s">
        <v>13</v>
      </c>
      <c r="I42" s="184"/>
      <c r="J42" s="184"/>
      <c r="K42" s="185"/>
      <c r="L42" s="183"/>
      <c r="M42" s="184"/>
      <c r="N42" s="184"/>
      <c r="O42" s="185"/>
    </row>
    <row r="43" spans="1:15" ht="30.75" thickBot="1">
      <c r="A43" s="129"/>
      <c r="B43" s="143"/>
      <c r="C43" s="42"/>
      <c r="D43" s="40" t="s">
        <v>15</v>
      </c>
      <c r="E43" s="40" t="s">
        <v>16</v>
      </c>
      <c r="F43" s="40" t="s">
        <v>17</v>
      </c>
      <c r="G43" s="124" t="s">
        <v>11</v>
      </c>
      <c r="H43" s="40" t="s">
        <v>75</v>
      </c>
      <c r="I43" s="40" t="s">
        <v>18</v>
      </c>
      <c r="J43" s="40" t="s">
        <v>93</v>
      </c>
      <c r="K43" s="40" t="s">
        <v>89</v>
      </c>
      <c r="L43" s="40" t="s">
        <v>20</v>
      </c>
      <c r="M43" s="40" t="s">
        <v>21</v>
      </c>
      <c r="N43" s="40" t="s">
        <v>94</v>
      </c>
      <c r="O43" s="40" t="s">
        <v>22</v>
      </c>
    </row>
    <row r="44" spans="1:15" ht="16.5" thickBot="1">
      <c r="A44" s="129">
        <v>1</v>
      </c>
      <c r="B44" s="144">
        <v>2</v>
      </c>
      <c r="C44" s="33">
        <v>3</v>
      </c>
      <c r="D44" s="33">
        <v>4</v>
      </c>
      <c r="E44" s="33">
        <v>5</v>
      </c>
      <c r="F44" s="33">
        <v>6</v>
      </c>
      <c r="G44" s="33">
        <v>7</v>
      </c>
      <c r="H44" s="33">
        <v>8</v>
      </c>
      <c r="I44" s="33">
        <v>9</v>
      </c>
      <c r="J44" s="33">
        <v>10</v>
      </c>
      <c r="K44" s="33">
        <v>11</v>
      </c>
      <c r="L44" s="33">
        <v>12</v>
      </c>
      <c r="M44" s="33">
        <v>13</v>
      </c>
      <c r="N44" s="33">
        <v>14</v>
      </c>
      <c r="O44" s="33">
        <v>15</v>
      </c>
    </row>
    <row r="45" spans="1:15" ht="16.5" customHeight="1" thickBot="1">
      <c r="A45" s="190" t="s">
        <v>31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1:15" ht="63.75" thickBot="1">
      <c r="A46" s="131">
        <v>102</v>
      </c>
      <c r="B46" s="132" t="s">
        <v>145</v>
      </c>
      <c r="C46" s="127" t="s">
        <v>73</v>
      </c>
      <c r="D46" s="132">
        <v>11.8</v>
      </c>
      <c r="E46" s="132">
        <v>7.9</v>
      </c>
      <c r="F46" s="132">
        <v>18.2</v>
      </c>
      <c r="G46" s="132">
        <v>214</v>
      </c>
      <c r="H46" s="132">
        <v>0.12</v>
      </c>
      <c r="I46" s="132">
        <v>5.2</v>
      </c>
      <c r="J46" s="29">
        <v>600</v>
      </c>
      <c r="K46" s="29">
        <v>0.02</v>
      </c>
      <c r="L46" s="29">
        <v>45</v>
      </c>
      <c r="M46" s="29">
        <v>69</v>
      </c>
      <c r="N46" s="29">
        <v>2</v>
      </c>
      <c r="O46" s="29">
        <v>1.6</v>
      </c>
    </row>
    <row r="47" spans="1:15" ht="32.25" thickBot="1">
      <c r="A47" s="131">
        <v>349</v>
      </c>
      <c r="B47" s="132" t="s">
        <v>34</v>
      </c>
      <c r="C47" s="127">
        <v>200</v>
      </c>
      <c r="D47" s="132">
        <v>0.6</v>
      </c>
      <c r="E47" s="132">
        <v>0</v>
      </c>
      <c r="F47" s="132">
        <v>32</v>
      </c>
      <c r="G47" s="132">
        <v>132</v>
      </c>
      <c r="H47" s="132">
        <v>0</v>
      </c>
      <c r="I47" s="132">
        <v>0.4</v>
      </c>
      <c r="J47" s="29">
        <v>200</v>
      </c>
      <c r="K47" s="29">
        <v>0</v>
      </c>
      <c r="L47" s="29">
        <v>25</v>
      </c>
      <c r="M47" s="29">
        <v>39.6</v>
      </c>
      <c r="N47" s="29">
        <v>0</v>
      </c>
      <c r="O47" s="29">
        <v>0.6</v>
      </c>
    </row>
    <row r="48" spans="1:15" ht="16.5" thickBot="1">
      <c r="A48" s="131">
        <v>1</v>
      </c>
      <c r="B48" s="132" t="s">
        <v>59</v>
      </c>
      <c r="C48" s="127" t="s">
        <v>79</v>
      </c>
      <c r="D48" s="132">
        <v>2.5</v>
      </c>
      <c r="E48" s="132">
        <v>7.5</v>
      </c>
      <c r="F48" s="132">
        <v>14.9</v>
      </c>
      <c r="G48" s="132">
        <v>158</v>
      </c>
      <c r="H48" s="132">
        <v>0</v>
      </c>
      <c r="I48" s="132">
        <v>0</v>
      </c>
      <c r="J48" s="29">
        <v>45</v>
      </c>
      <c r="K48" s="29">
        <v>0.15</v>
      </c>
      <c r="L48" s="29">
        <v>19.600000000000001</v>
      </c>
      <c r="M48" s="29">
        <v>71.5</v>
      </c>
      <c r="N48" s="29">
        <v>0.03</v>
      </c>
      <c r="O48" s="29">
        <v>1.62</v>
      </c>
    </row>
    <row r="49" spans="1:15" ht="16.5" thickBot="1">
      <c r="A49" s="131">
        <v>338</v>
      </c>
      <c r="B49" s="132" t="s">
        <v>37</v>
      </c>
      <c r="C49" s="127">
        <v>100</v>
      </c>
      <c r="D49" s="47">
        <v>0.4</v>
      </c>
      <c r="E49" s="47">
        <v>0.4</v>
      </c>
      <c r="F49" s="47">
        <v>9.8000000000000007</v>
      </c>
      <c r="G49" s="47">
        <v>47</v>
      </c>
      <c r="H49" s="47">
        <v>0.03</v>
      </c>
      <c r="I49" s="47">
        <v>10</v>
      </c>
      <c r="J49" s="47">
        <v>5</v>
      </c>
      <c r="K49" s="47">
        <v>0</v>
      </c>
      <c r="L49" s="47">
        <v>16</v>
      </c>
      <c r="M49" s="47">
        <v>11</v>
      </c>
      <c r="N49" s="47">
        <v>2</v>
      </c>
      <c r="O49" s="47">
        <v>2.2000000000000002</v>
      </c>
    </row>
    <row r="50" spans="1:15" ht="16.5" thickBot="1">
      <c r="A50" s="145"/>
      <c r="B50" s="132" t="s">
        <v>28</v>
      </c>
      <c r="C50" s="47"/>
      <c r="D50" s="47">
        <f t="shared" ref="D50:O50" si="1">SUM(D46:D49)</f>
        <v>15.3</v>
      </c>
      <c r="E50" s="47">
        <f t="shared" si="1"/>
        <v>15.8</v>
      </c>
      <c r="F50" s="47">
        <f t="shared" si="1"/>
        <v>74.900000000000006</v>
      </c>
      <c r="G50" s="47">
        <f t="shared" si="1"/>
        <v>551</v>
      </c>
      <c r="H50" s="47">
        <f t="shared" si="1"/>
        <v>0.15</v>
      </c>
      <c r="I50" s="47">
        <f t="shared" si="1"/>
        <v>15.600000000000001</v>
      </c>
      <c r="J50" s="47">
        <f t="shared" si="1"/>
        <v>850</v>
      </c>
      <c r="K50" s="47">
        <f t="shared" si="1"/>
        <v>0.16999999999999998</v>
      </c>
      <c r="L50" s="47">
        <f t="shared" si="1"/>
        <v>105.6</v>
      </c>
      <c r="M50" s="47">
        <f t="shared" si="1"/>
        <v>191.1</v>
      </c>
      <c r="N50" s="47">
        <f t="shared" si="1"/>
        <v>4.0299999999999994</v>
      </c>
      <c r="O50" s="47">
        <f t="shared" si="1"/>
        <v>6.0200000000000005</v>
      </c>
    </row>
    <row r="51" spans="1:15" ht="15.75">
      <c r="A51" s="146"/>
      <c r="B51" s="147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ht="15.75">
      <c r="A52" s="146"/>
      <c r="B52" s="147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ht="15.75">
      <c r="A53" s="146"/>
      <c r="B53" s="147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ht="15.75">
      <c r="A54" s="146"/>
      <c r="B54" s="147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ht="15.75">
      <c r="A55" s="146"/>
      <c r="B55" s="147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ht="15.75">
      <c r="A56" s="146"/>
      <c r="B56" s="44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ht="15.75">
      <c r="A57" s="146"/>
      <c r="B57" s="44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ht="15.75">
      <c r="A58" s="146"/>
      <c r="B58" s="44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5.75">
      <c r="A59" s="146"/>
      <c r="B59" s="44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5.75">
      <c r="A60" s="146"/>
      <c r="B60" s="44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5.75">
      <c r="A61" s="146"/>
      <c r="B61" s="44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15.75">
      <c r="A62" s="146"/>
      <c r="B62" s="44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15.75">
      <c r="A63" s="146"/>
      <c r="B63" s="44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5" ht="15.75">
      <c r="A64" s="146"/>
      <c r="B64" s="44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15.75">
      <c r="A65" s="134" t="s">
        <v>38</v>
      </c>
    </row>
    <row r="66" spans="1:15" ht="15.75">
      <c r="A66" s="134" t="s">
        <v>1</v>
      </c>
    </row>
    <row r="67" spans="1:15" ht="15.75">
      <c r="A67" s="134" t="s">
        <v>2</v>
      </c>
    </row>
    <row r="68" spans="1:15" ht="15.75">
      <c r="A68" s="134" t="s">
        <v>77</v>
      </c>
    </row>
    <row r="69" spans="1:15" ht="15.75">
      <c r="A69" s="134" t="s">
        <v>68</v>
      </c>
    </row>
    <row r="70" spans="1:15" ht="15.75">
      <c r="A70" s="134" t="s">
        <v>133</v>
      </c>
    </row>
    <row r="71" spans="1:15">
      <c r="A71" s="135" t="s">
        <v>134</v>
      </c>
    </row>
    <row r="72" spans="1:15" ht="16.5" thickBot="1">
      <c r="A72" s="141"/>
    </row>
    <row r="73" spans="1:15" ht="30" customHeight="1">
      <c r="A73" s="211" t="s">
        <v>30</v>
      </c>
      <c r="B73" s="123" t="s">
        <v>4</v>
      </c>
      <c r="C73" s="123" t="s">
        <v>6</v>
      </c>
      <c r="D73" s="180" t="s">
        <v>8</v>
      </c>
      <c r="E73" s="181"/>
      <c r="F73" s="182"/>
      <c r="G73" s="123" t="s">
        <v>9</v>
      </c>
      <c r="H73" s="180" t="s">
        <v>12</v>
      </c>
      <c r="I73" s="181"/>
      <c r="J73" s="181"/>
      <c r="K73" s="182"/>
      <c r="L73" s="180" t="s">
        <v>14</v>
      </c>
      <c r="M73" s="181"/>
      <c r="N73" s="181"/>
      <c r="O73" s="182"/>
    </row>
    <row r="74" spans="1:15" ht="30.75" thickBot="1">
      <c r="A74" s="212"/>
      <c r="B74" s="36" t="s">
        <v>5</v>
      </c>
      <c r="C74" s="36" t="s">
        <v>7</v>
      </c>
      <c r="D74" s="183"/>
      <c r="E74" s="184"/>
      <c r="F74" s="185"/>
      <c r="G74" s="36" t="s">
        <v>10</v>
      </c>
      <c r="H74" s="183" t="s">
        <v>13</v>
      </c>
      <c r="I74" s="184"/>
      <c r="J74" s="184"/>
      <c r="K74" s="185"/>
      <c r="L74" s="183"/>
      <c r="M74" s="184"/>
      <c r="N74" s="184"/>
      <c r="O74" s="185"/>
    </row>
    <row r="75" spans="1:15" ht="30.75" thickBot="1">
      <c r="A75" s="213"/>
      <c r="B75" s="42"/>
      <c r="C75" s="42"/>
      <c r="D75" s="40" t="s">
        <v>15</v>
      </c>
      <c r="E75" s="40" t="s">
        <v>16</v>
      </c>
      <c r="F75" s="40" t="s">
        <v>17</v>
      </c>
      <c r="G75" s="124" t="s">
        <v>11</v>
      </c>
      <c r="H75" s="40" t="s">
        <v>75</v>
      </c>
      <c r="I75" s="40" t="s">
        <v>18</v>
      </c>
      <c r="J75" s="40" t="s">
        <v>96</v>
      </c>
      <c r="K75" s="40" t="s">
        <v>81</v>
      </c>
      <c r="L75" s="40" t="s">
        <v>20</v>
      </c>
      <c r="M75" s="40" t="s">
        <v>21</v>
      </c>
      <c r="N75" s="40" t="s">
        <v>83</v>
      </c>
      <c r="O75" s="40" t="s">
        <v>22</v>
      </c>
    </row>
    <row r="76" spans="1:15" ht="16.5" thickBot="1">
      <c r="A76" s="43">
        <v>1</v>
      </c>
      <c r="B76" s="33">
        <v>2</v>
      </c>
      <c r="C76" s="33">
        <v>3</v>
      </c>
      <c r="D76" s="33">
        <v>4</v>
      </c>
      <c r="E76" s="33">
        <v>5</v>
      </c>
      <c r="F76" s="33">
        <v>6</v>
      </c>
      <c r="G76" s="33">
        <v>7</v>
      </c>
      <c r="H76" s="33">
        <v>8</v>
      </c>
      <c r="I76" s="33">
        <v>9</v>
      </c>
      <c r="J76" s="33">
        <v>10</v>
      </c>
      <c r="K76" s="33">
        <v>11</v>
      </c>
      <c r="L76" s="33">
        <v>12</v>
      </c>
      <c r="M76" s="33">
        <v>13</v>
      </c>
      <c r="N76" s="33">
        <v>14</v>
      </c>
      <c r="O76" s="43">
        <v>15</v>
      </c>
    </row>
    <row r="77" spans="1:15" ht="16.5" customHeight="1" thickBot="1">
      <c r="A77" s="190" t="s">
        <v>39</v>
      </c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2"/>
    </row>
    <row r="78" spans="1:15">
      <c r="A78" s="214">
        <v>202</v>
      </c>
      <c r="B78" s="157" t="s">
        <v>40</v>
      </c>
      <c r="C78" s="170" t="s">
        <v>50</v>
      </c>
      <c r="D78" s="157">
        <v>3</v>
      </c>
      <c r="E78" s="157">
        <v>5.05</v>
      </c>
      <c r="F78" s="157">
        <v>47</v>
      </c>
      <c r="G78" s="157">
        <f>195.1+26.5</f>
        <v>221.6</v>
      </c>
      <c r="H78" s="157">
        <v>0.02</v>
      </c>
      <c r="I78" s="157">
        <v>3.62</v>
      </c>
      <c r="J78" s="157">
        <f>22.5+84</f>
        <v>106.5</v>
      </c>
      <c r="K78" s="157">
        <f>0.07+0.02</f>
        <v>9.0000000000000011E-2</v>
      </c>
      <c r="L78" s="157">
        <f>11.1+6</f>
        <v>17.100000000000001</v>
      </c>
      <c r="M78" s="157">
        <f>37.9+9.6</f>
        <v>47.5</v>
      </c>
      <c r="N78" s="157">
        <v>0.85199999999999998</v>
      </c>
      <c r="O78" s="157">
        <v>0.9</v>
      </c>
    </row>
    <row r="79" spans="1:15" ht="36" customHeight="1" thickBot="1">
      <c r="A79" s="215"/>
      <c r="B79" s="158"/>
      <c r="C79" s="171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>
      <c r="A80" s="220">
        <v>271</v>
      </c>
      <c r="B80" s="157" t="s">
        <v>55</v>
      </c>
      <c r="C80" s="170">
        <v>100</v>
      </c>
      <c r="D80" s="157">
        <v>14</v>
      </c>
      <c r="E80" s="157">
        <v>14.02</v>
      </c>
      <c r="F80" s="157">
        <v>2.5</v>
      </c>
      <c r="G80" s="157">
        <v>228</v>
      </c>
      <c r="H80" s="157">
        <v>7.3999999999999996E-2</v>
      </c>
      <c r="I80" s="157">
        <v>0</v>
      </c>
      <c r="J80" s="157">
        <v>1.7</v>
      </c>
      <c r="K80" s="157">
        <v>0.1</v>
      </c>
      <c r="L80" s="157">
        <v>18</v>
      </c>
      <c r="M80" s="157">
        <v>109</v>
      </c>
      <c r="N80" s="157">
        <v>0</v>
      </c>
      <c r="O80" s="157">
        <v>1.4</v>
      </c>
    </row>
    <row r="81" spans="1:15" ht="15.75" thickBot="1">
      <c r="A81" s="221"/>
      <c r="B81" s="158"/>
      <c r="C81" s="171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ht="16.5" thickBot="1">
      <c r="A82" s="148"/>
      <c r="B82" s="132" t="s">
        <v>43</v>
      </c>
      <c r="C82" s="30">
        <v>200</v>
      </c>
      <c r="D82" s="132">
        <v>0</v>
      </c>
      <c r="E82" s="132">
        <v>0</v>
      </c>
      <c r="F82" s="132">
        <v>10.4</v>
      </c>
      <c r="G82" s="132">
        <v>49.6</v>
      </c>
      <c r="H82" s="132">
        <v>0</v>
      </c>
      <c r="I82" s="132">
        <v>1.8</v>
      </c>
      <c r="J82" s="29">
        <v>0</v>
      </c>
      <c r="K82" s="29">
        <v>0</v>
      </c>
      <c r="L82" s="29">
        <v>6</v>
      </c>
      <c r="M82" s="29">
        <v>15.3</v>
      </c>
      <c r="N82" s="29">
        <v>0</v>
      </c>
      <c r="O82" s="29">
        <v>0</v>
      </c>
    </row>
    <row r="83" spans="1:15" ht="16.5" thickBot="1">
      <c r="A83" s="149">
        <v>1</v>
      </c>
      <c r="B83" s="120" t="s">
        <v>62</v>
      </c>
      <c r="C83" s="122">
        <v>40</v>
      </c>
      <c r="D83" s="132">
        <v>2.4</v>
      </c>
      <c r="E83" s="132">
        <v>0.7</v>
      </c>
      <c r="F83" s="132">
        <v>10.199999999999999</v>
      </c>
      <c r="G83" s="132">
        <v>83.2</v>
      </c>
      <c r="H83" s="132">
        <v>0</v>
      </c>
      <c r="I83" s="132">
        <v>0</v>
      </c>
      <c r="J83" s="29">
        <v>0</v>
      </c>
      <c r="K83" s="29">
        <v>0</v>
      </c>
      <c r="L83" s="29">
        <v>18</v>
      </c>
      <c r="M83" s="29">
        <v>70</v>
      </c>
      <c r="N83" s="29">
        <v>0.03</v>
      </c>
      <c r="O83" s="29">
        <v>0.3</v>
      </c>
    </row>
    <row r="84" spans="1:15" ht="15" customHeight="1">
      <c r="A84" s="216"/>
      <c r="B84" s="218" t="s">
        <v>28</v>
      </c>
      <c r="C84" s="157"/>
      <c r="D84" s="157">
        <f>SUM(D78:D83)</f>
        <v>19.399999999999999</v>
      </c>
      <c r="E84" s="157">
        <f t="shared" ref="E84:O84" si="2">SUM(E78:E83)</f>
        <v>19.77</v>
      </c>
      <c r="F84" s="157">
        <f t="shared" si="2"/>
        <v>70.099999999999994</v>
      </c>
      <c r="G84" s="157">
        <f t="shared" si="2"/>
        <v>582.40000000000009</v>
      </c>
      <c r="H84" s="157">
        <f t="shared" si="2"/>
        <v>9.4E-2</v>
      </c>
      <c r="I84" s="157">
        <f t="shared" si="2"/>
        <v>5.42</v>
      </c>
      <c r="J84" s="157">
        <f t="shared" si="2"/>
        <v>108.2</v>
      </c>
      <c r="K84" s="157">
        <f t="shared" si="2"/>
        <v>0.19</v>
      </c>
      <c r="L84" s="157">
        <f t="shared" si="2"/>
        <v>59.1</v>
      </c>
      <c r="M84" s="157">
        <f t="shared" si="2"/>
        <v>241.8</v>
      </c>
      <c r="N84" s="157">
        <f t="shared" si="2"/>
        <v>0.88200000000000001</v>
      </c>
      <c r="O84" s="157">
        <f t="shared" si="2"/>
        <v>2.5999999999999996</v>
      </c>
    </row>
    <row r="85" spans="1:15" ht="15.75" customHeight="1" thickBot="1">
      <c r="A85" s="217"/>
      <c r="B85" s="219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</row>
    <row r="86" spans="1:15" ht="15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ht="15.7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 ht="15.7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ht="15.7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ht="15.7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ht="15.7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ht="15.7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ht="15.7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ht="15.7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ht="15.7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ht="15.75">
      <c r="A96" s="134" t="s">
        <v>46</v>
      </c>
    </row>
    <row r="97" spans="1:15" ht="15.75">
      <c r="A97" s="134" t="s">
        <v>1</v>
      </c>
    </row>
    <row r="98" spans="1:15" ht="15.75">
      <c r="A98" s="134" t="s">
        <v>2</v>
      </c>
    </row>
    <row r="99" spans="1:15" ht="15.75">
      <c r="A99" s="134" t="s">
        <v>77</v>
      </c>
    </row>
    <row r="100" spans="1:15" ht="15.75">
      <c r="A100" s="134" t="s">
        <v>68</v>
      </c>
    </row>
    <row r="101" spans="1:15" ht="15.75">
      <c r="A101" s="134" t="s">
        <v>133</v>
      </c>
    </row>
    <row r="102" spans="1:15">
      <c r="A102" s="135" t="s">
        <v>134</v>
      </c>
    </row>
    <row r="103" spans="1:15" ht="16.5" thickBot="1">
      <c r="A103" s="150"/>
    </row>
    <row r="104" spans="1:15" ht="30" customHeight="1">
      <c r="A104" s="211" t="s">
        <v>30</v>
      </c>
      <c r="B104" s="123" t="s">
        <v>4</v>
      </c>
      <c r="C104" s="123" t="s">
        <v>6</v>
      </c>
      <c r="D104" s="180" t="s">
        <v>8</v>
      </c>
      <c r="E104" s="181"/>
      <c r="F104" s="182"/>
      <c r="G104" s="123" t="s">
        <v>9</v>
      </c>
      <c r="H104" s="180" t="s">
        <v>12</v>
      </c>
      <c r="I104" s="181"/>
      <c r="J104" s="181"/>
      <c r="K104" s="182"/>
      <c r="L104" s="180" t="s">
        <v>14</v>
      </c>
      <c r="M104" s="181"/>
      <c r="N104" s="181"/>
      <c r="O104" s="182"/>
    </row>
    <row r="105" spans="1:15" ht="30.75" thickBot="1">
      <c r="A105" s="212"/>
      <c r="B105" s="36" t="s">
        <v>5</v>
      </c>
      <c r="C105" s="36" t="s">
        <v>7</v>
      </c>
      <c r="D105" s="183"/>
      <c r="E105" s="184"/>
      <c r="F105" s="185"/>
      <c r="G105" s="36" t="s">
        <v>10</v>
      </c>
      <c r="H105" s="183" t="s">
        <v>13</v>
      </c>
      <c r="I105" s="184"/>
      <c r="J105" s="184"/>
      <c r="K105" s="185"/>
      <c r="L105" s="183"/>
      <c r="M105" s="184"/>
      <c r="N105" s="184"/>
      <c r="O105" s="185"/>
    </row>
    <row r="106" spans="1:15" ht="30.75" thickBot="1">
      <c r="A106" s="213"/>
      <c r="B106" s="39"/>
      <c r="C106" s="39"/>
      <c r="D106" s="40" t="s">
        <v>15</v>
      </c>
      <c r="E106" s="40" t="s">
        <v>16</v>
      </c>
      <c r="F106" s="40" t="s">
        <v>17</v>
      </c>
      <c r="G106" s="124" t="s">
        <v>11</v>
      </c>
      <c r="H106" s="40" t="s">
        <v>75</v>
      </c>
      <c r="I106" s="40" t="s">
        <v>18</v>
      </c>
      <c r="J106" s="40" t="s">
        <v>95</v>
      </c>
      <c r="K106" s="40" t="s">
        <v>81</v>
      </c>
      <c r="L106" s="40" t="s">
        <v>20</v>
      </c>
      <c r="M106" s="40" t="s">
        <v>21</v>
      </c>
      <c r="N106" s="40" t="s">
        <v>91</v>
      </c>
      <c r="O106" s="40" t="s">
        <v>22</v>
      </c>
    </row>
    <row r="107" spans="1:15" ht="16.5" thickBot="1">
      <c r="A107" s="129">
        <v>1</v>
      </c>
      <c r="B107" s="33">
        <v>2</v>
      </c>
      <c r="C107" s="33">
        <v>3</v>
      </c>
      <c r="D107" s="33">
        <v>4</v>
      </c>
      <c r="E107" s="33">
        <v>5</v>
      </c>
      <c r="F107" s="33">
        <v>6</v>
      </c>
      <c r="G107" s="33">
        <v>7</v>
      </c>
      <c r="H107" s="33">
        <v>8</v>
      </c>
      <c r="I107" s="33">
        <v>9</v>
      </c>
      <c r="J107" s="33">
        <v>10</v>
      </c>
      <c r="K107" s="33">
        <v>11</v>
      </c>
      <c r="L107" s="33">
        <v>12</v>
      </c>
      <c r="M107" s="33">
        <v>13</v>
      </c>
      <c r="N107" s="33">
        <v>14</v>
      </c>
      <c r="O107" s="33">
        <v>15</v>
      </c>
    </row>
    <row r="108" spans="1:15" ht="16.5" customHeight="1" thickBot="1">
      <c r="A108" s="162" t="s">
        <v>47</v>
      </c>
      <c r="B108" s="163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4"/>
    </row>
    <row r="109" spans="1:15" ht="38.25" customHeight="1" thickBot="1">
      <c r="A109" s="133">
        <v>101</v>
      </c>
      <c r="B109" s="132" t="s">
        <v>147</v>
      </c>
      <c r="C109" s="30" t="s">
        <v>73</v>
      </c>
      <c r="D109" s="132">
        <v>9.8000000000000007</v>
      </c>
      <c r="E109" s="132">
        <v>8.4</v>
      </c>
      <c r="F109" s="132">
        <v>12.6</v>
      </c>
      <c r="G109" s="132">
        <v>69</v>
      </c>
      <c r="H109" s="132">
        <v>0.1</v>
      </c>
      <c r="I109" s="132">
        <v>0</v>
      </c>
      <c r="J109" s="48">
        <v>0</v>
      </c>
      <c r="K109" s="48">
        <v>0</v>
      </c>
      <c r="L109" s="48">
        <v>24</v>
      </c>
      <c r="M109" s="48">
        <v>128</v>
      </c>
      <c r="N109" s="48">
        <v>0</v>
      </c>
      <c r="O109" s="48">
        <v>0.8</v>
      </c>
    </row>
    <row r="110" spans="1:15" ht="32.25" thickBot="1">
      <c r="A110" s="131">
        <v>3</v>
      </c>
      <c r="B110" s="132" t="s">
        <v>88</v>
      </c>
      <c r="C110" s="30" t="s">
        <v>124</v>
      </c>
      <c r="D110" s="132">
        <v>6.8</v>
      </c>
      <c r="E110" s="132">
        <v>9.3000000000000007</v>
      </c>
      <c r="F110" s="132">
        <v>14.83</v>
      </c>
      <c r="G110" s="132">
        <v>194.4</v>
      </c>
      <c r="H110" s="132">
        <v>0.1</v>
      </c>
      <c r="I110" s="132">
        <v>0.1</v>
      </c>
      <c r="J110" s="48">
        <v>71.03</v>
      </c>
      <c r="K110" s="48">
        <v>3.65</v>
      </c>
      <c r="L110" s="48">
        <v>41.6</v>
      </c>
      <c r="M110" s="48">
        <v>125.5</v>
      </c>
      <c r="N110" s="48">
        <v>0.03</v>
      </c>
      <c r="O110" s="48">
        <v>1.72</v>
      </c>
    </row>
    <row r="111" spans="1:15" ht="16.5" thickBot="1">
      <c r="A111" s="151">
        <v>375</v>
      </c>
      <c r="B111" s="132" t="s">
        <v>49</v>
      </c>
      <c r="C111" s="30">
        <v>200</v>
      </c>
      <c r="D111" s="132">
        <v>1.4</v>
      </c>
      <c r="E111" s="132">
        <v>1.6</v>
      </c>
      <c r="F111" s="132">
        <v>17.7</v>
      </c>
      <c r="G111" s="132">
        <v>91</v>
      </c>
      <c r="H111" s="132">
        <v>0.02</v>
      </c>
      <c r="I111" s="132">
        <v>0.09</v>
      </c>
      <c r="J111" s="48">
        <v>0.01</v>
      </c>
      <c r="K111" s="48">
        <v>0</v>
      </c>
      <c r="L111" s="48">
        <v>26.5</v>
      </c>
      <c r="M111" s="48">
        <v>49.1</v>
      </c>
      <c r="N111" s="48">
        <v>0</v>
      </c>
      <c r="O111" s="48">
        <v>0.4</v>
      </c>
    </row>
    <row r="112" spans="1:15" ht="16.5" thickBot="1">
      <c r="A112" s="31">
        <v>338</v>
      </c>
      <c r="B112" s="132" t="s">
        <v>71</v>
      </c>
      <c r="C112" s="30">
        <v>100</v>
      </c>
      <c r="D112" s="132">
        <v>1.5</v>
      </c>
      <c r="E112" s="132">
        <v>0.5</v>
      </c>
      <c r="F112" s="132">
        <v>21</v>
      </c>
      <c r="G112" s="132">
        <v>96</v>
      </c>
      <c r="H112" s="132">
        <v>0.04</v>
      </c>
      <c r="I112" s="132">
        <v>10</v>
      </c>
      <c r="J112" s="48">
        <v>20</v>
      </c>
      <c r="K112" s="48">
        <v>0</v>
      </c>
      <c r="L112" s="48">
        <v>8</v>
      </c>
      <c r="M112" s="48">
        <v>28</v>
      </c>
      <c r="N112" s="48">
        <v>0.05</v>
      </c>
      <c r="O112" s="48">
        <v>0.6</v>
      </c>
    </row>
    <row r="113" spans="1:15" ht="15.75">
      <c r="A113" s="151"/>
      <c r="B113" s="218" t="s">
        <v>28</v>
      </c>
      <c r="C113" s="157"/>
      <c r="D113" s="157">
        <f>SUM(D109:D112)</f>
        <v>19.5</v>
      </c>
      <c r="E113" s="157">
        <f t="shared" ref="E113:O113" si="3">SUM(E109:E112)</f>
        <v>19.800000000000004</v>
      </c>
      <c r="F113" s="157">
        <f t="shared" si="3"/>
        <v>66.13</v>
      </c>
      <c r="G113" s="157">
        <f t="shared" si="3"/>
        <v>450.4</v>
      </c>
      <c r="H113" s="157">
        <f t="shared" si="3"/>
        <v>0.26</v>
      </c>
      <c r="I113" s="157">
        <f t="shared" si="3"/>
        <v>10.19</v>
      </c>
      <c r="J113" s="157">
        <f t="shared" si="3"/>
        <v>91.04</v>
      </c>
      <c r="K113" s="157">
        <f t="shared" si="3"/>
        <v>3.65</v>
      </c>
      <c r="L113" s="157">
        <f t="shared" si="3"/>
        <v>100.1</v>
      </c>
      <c r="M113" s="157">
        <f t="shared" si="3"/>
        <v>330.6</v>
      </c>
      <c r="N113" s="157">
        <f t="shared" si="3"/>
        <v>0.08</v>
      </c>
      <c r="O113" s="157">
        <f t="shared" si="3"/>
        <v>3.52</v>
      </c>
    </row>
    <row r="114" spans="1:15" ht="15.75" thickBot="1">
      <c r="A114" s="152"/>
      <c r="B114" s="219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</row>
    <row r="115" spans="1:15" ht="15.75">
      <c r="A115" s="146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 ht="15.75">
      <c r="A116" s="146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 ht="15.75">
      <c r="A117" s="146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 ht="15.75">
      <c r="A118" s="146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ht="15.75">
      <c r="A119" s="146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ht="15.75">
      <c r="A120" s="146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 ht="15.75">
      <c r="A121" s="146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 ht="15.75">
      <c r="A122" s="146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 ht="15.75">
      <c r="A123" s="146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ht="15.75">
      <c r="A124" s="146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 ht="15.75">
      <c r="A125" s="146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 ht="15.75">
      <c r="A126" s="146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 ht="15.75">
      <c r="A127" s="146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ht="15.75">
      <c r="A128" s="134" t="s">
        <v>51</v>
      </c>
    </row>
    <row r="129" spans="1:15" ht="15.75">
      <c r="A129" s="134" t="s">
        <v>1</v>
      </c>
    </row>
    <row r="130" spans="1:15" ht="15.75">
      <c r="A130" s="134" t="s">
        <v>2</v>
      </c>
    </row>
    <row r="131" spans="1:15" ht="15.75">
      <c r="A131" s="134" t="s">
        <v>77</v>
      </c>
    </row>
    <row r="132" spans="1:15" ht="15.75">
      <c r="A132" s="134" t="s">
        <v>68</v>
      </c>
    </row>
    <row r="133" spans="1:15" ht="15.75">
      <c r="A133" s="134" t="s">
        <v>133</v>
      </c>
    </row>
    <row r="134" spans="1:15">
      <c r="A134" s="135" t="s">
        <v>134</v>
      </c>
    </row>
    <row r="135" spans="1:15" ht="16.5" thickBot="1">
      <c r="A135" s="141"/>
    </row>
    <row r="136" spans="1:15" s="68" customFormat="1" ht="30" customHeight="1">
      <c r="A136" s="175" t="s">
        <v>30</v>
      </c>
      <c r="B136" s="126" t="s">
        <v>4</v>
      </c>
      <c r="C136" s="126" t="s">
        <v>6</v>
      </c>
      <c r="D136" s="199" t="s">
        <v>8</v>
      </c>
      <c r="E136" s="200"/>
      <c r="F136" s="201"/>
      <c r="G136" s="126" t="s">
        <v>9</v>
      </c>
      <c r="H136" s="199" t="s">
        <v>12</v>
      </c>
      <c r="I136" s="200"/>
      <c r="J136" s="200"/>
      <c r="K136" s="201"/>
      <c r="L136" s="199" t="s">
        <v>14</v>
      </c>
      <c r="M136" s="200"/>
      <c r="N136" s="200"/>
      <c r="O136" s="201"/>
    </row>
    <row r="137" spans="1:15" s="68" customFormat="1" ht="30.75" thickBot="1">
      <c r="A137" s="176"/>
      <c r="B137" s="69" t="s">
        <v>5</v>
      </c>
      <c r="C137" s="69" t="s">
        <v>7</v>
      </c>
      <c r="D137" s="202"/>
      <c r="E137" s="203"/>
      <c r="F137" s="204"/>
      <c r="G137" s="69" t="s">
        <v>10</v>
      </c>
      <c r="H137" s="202" t="s">
        <v>13</v>
      </c>
      <c r="I137" s="203"/>
      <c r="J137" s="203"/>
      <c r="K137" s="204"/>
      <c r="L137" s="202"/>
      <c r="M137" s="203"/>
      <c r="N137" s="203"/>
      <c r="O137" s="204"/>
    </row>
    <row r="138" spans="1:15" s="68" customFormat="1" ht="30.75" thickBot="1">
      <c r="A138" s="177"/>
      <c r="B138" s="71"/>
      <c r="C138" s="71"/>
      <c r="D138" s="72" t="s">
        <v>15</v>
      </c>
      <c r="E138" s="72" t="s">
        <v>16</v>
      </c>
      <c r="F138" s="72" t="s">
        <v>17</v>
      </c>
      <c r="G138" s="127" t="s">
        <v>11</v>
      </c>
      <c r="H138" s="72" t="s">
        <v>75</v>
      </c>
      <c r="I138" s="72" t="s">
        <v>18</v>
      </c>
      <c r="J138" s="72" t="s">
        <v>97</v>
      </c>
      <c r="K138" s="72" t="s">
        <v>89</v>
      </c>
      <c r="L138" s="72" t="s">
        <v>20</v>
      </c>
      <c r="M138" s="72" t="s">
        <v>21</v>
      </c>
      <c r="N138" s="72" t="s">
        <v>90</v>
      </c>
      <c r="O138" s="72" t="s">
        <v>22</v>
      </c>
    </row>
    <row r="139" spans="1:15" s="68" customFormat="1" ht="16.5" thickBot="1">
      <c r="A139" s="73">
        <v>1</v>
      </c>
      <c r="B139" s="30">
        <v>2</v>
      </c>
      <c r="C139" s="30">
        <v>3</v>
      </c>
      <c r="D139" s="30">
        <v>4</v>
      </c>
      <c r="E139" s="30">
        <v>5</v>
      </c>
      <c r="F139" s="30">
        <v>6</v>
      </c>
      <c r="G139" s="30">
        <v>7</v>
      </c>
      <c r="H139" s="30">
        <v>8</v>
      </c>
      <c r="I139" s="30">
        <v>9</v>
      </c>
      <c r="J139" s="30">
        <v>10</v>
      </c>
      <c r="K139" s="30">
        <v>11</v>
      </c>
      <c r="L139" s="30">
        <v>12</v>
      </c>
      <c r="M139" s="30">
        <v>13</v>
      </c>
      <c r="N139" s="30">
        <v>14</v>
      </c>
      <c r="O139" s="30">
        <v>15</v>
      </c>
    </row>
    <row r="140" spans="1:15" s="68" customFormat="1" ht="16.5" customHeight="1" thickBot="1">
      <c r="A140" s="172" t="s">
        <v>52</v>
      </c>
      <c r="B140" s="173"/>
      <c r="C140" s="173"/>
      <c r="D140" s="173"/>
      <c r="E140" s="173"/>
      <c r="F140" s="173"/>
      <c r="G140" s="173"/>
      <c r="H140" s="173"/>
      <c r="I140" s="173"/>
      <c r="J140" s="173"/>
      <c r="K140" s="173"/>
      <c r="L140" s="173"/>
      <c r="M140" s="173"/>
      <c r="N140" s="173"/>
      <c r="O140" s="174"/>
    </row>
    <row r="141" spans="1:15" s="68" customFormat="1" ht="32.25" thickBot="1">
      <c r="A141" s="74">
        <v>128</v>
      </c>
      <c r="B141" s="132" t="s">
        <v>53</v>
      </c>
      <c r="C141" s="30" t="s">
        <v>50</v>
      </c>
      <c r="D141" s="132">
        <f>4.2+0.6</f>
        <v>4.8</v>
      </c>
      <c r="E141" s="132">
        <v>6.9</v>
      </c>
      <c r="F141" s="132">
        <v>24.13</v>
      </c>
      <c r="G141" s="132">
        <v>165</v>
      </c>
      <c r="H141" s="132">
        <f>0.2+0.02</f>
        <v>0.22</v>
      </c>
      <c r="I141" s="132">
        <f>7.4+3.62</f>
        <v>11.02</v>
      </c>
      <c r="J141" s="49">
        <f>50+84</f>
        <v>134</v>
      </c>
      <c r="K141" s="49">
        <f>0.008+0.02</f>
        <v>2.8000000000000001E-2</v>
      </c>
      <c r="L141" s="49">
        <f>54+6</f>
        <v>60</v>
      </c>
      <c r="M141" s="49">
        <f>112+9.6</f>
        <v>121.6</v>
      </c>
      <c r="N141" s="49">
        <f>5.7+0.852</f>
        <v>6.5520000000000005</v>
      </c>
      <c r="O141" s="49">
        <f>1.4+0.22</f>
        <v>1.6199999999999999</v>
      </c>
    </row>
    <row r="142" spans="1:15" s="68" customFormat="1" ht="16.5" thickBot="1">
      <c r="A142" s="75">
        <v>234</v>
      </c>
      <c r="B142" s="132" t="s">
        <v>42</v>
      </c>
      <c r="C142" s="30">
        <v>100</v>
      </c>
      <c r="D142" s="132">
        <v>7.3</v>
      </c>
      <c r="E142" s="132">
        <v>5.3</v>
      </c>
      <c r="F142" s="132">
        <v>5.5</v>
      </c>
      <c r="G142" s="132">
        <v>146</v>
      </c>
      <c r="H142" s="132">
        <v>0.2</v>
      </c>
      <c r="I142" s="132">
        <v>1.5</v>
      </c>
      <c r="J142" s="49">
        <v>34.200000000000003</v>
      </c>
      <c r="K142" s="49">
        <v>8.9420000000000002</v>
      </c>
      <c r="L142" s="49">
        <v>25.4</v>
      </c>
      <c r="M142" s="49">
        <v>180</v>
      </c>
      <c r="N142" s="49">
        <v>41.6</v>
      </c>
      <c r="O142" s="49">
        <v>0.7</v>
      </c>
    </row>
    <row r="143" spans="1:15" s="68" customFormat="1" ht="16.5" thickBot="1">
      <c r="A143" s="121">
        <v>3</v>
      </c>
      <c r="B143" s="132" t="s">
        <v>44</v>
      </c>
      <c r="C143" s="30" t="s">
        <v>79</v>
      </c>
      <c r="D143" s="132">
        <v>4.7</v>
      </c>
      <c r="E143" s="132">
        <v>3.7</v>
      </c>
      <c r="F143" s="132">
        <v>13.6</v>
      </c>
      <c r="G143" s="132">
        <v>120</v>
      </c>
      <c r="H143" s="132">
        <v>0</v>
      </c>
      <c r="I143" s="132">
        <v>0.1</v>
      </c>
      <c r="J143" s="49">
        <v>26.03</v>
      </c>
      <c r="K143" s="49">
        <v>0</v>
      </c>
      <c r="L143" s="49">
        <v>40.4</v>
      </c>
      <c r="M143" s="49">
        <v>123.6</v>
      </c>
      <c r="N143" s="49">
        <v>0.03</v>
      </c>
      <c r="O143" s="49">
        <v>0.6</v>
      </c>
    </row>
    <row r="144" spans="1:15" s="68" customFormat="1" ht="16.5" thickBot="1">
      <c r="A144" s="121">
        <v>375</v>
      </c>
      <c r="B144" s="132" t="s">
        <v>56</v>
      </c>
      <c r="C144" s="30">
        <v>200</v>
      </c>
      <c r="D144" s="132">
        <v>7.0000000000000007E-2</v>
      </c>
      <c r="E144" s="132">
        <v>0.02</v>
      </c>
      <c r="F144" s="132">
        <v>15</v>
      </c>
      <c r="G144" s="132">
        <v>56</v>
      </c>
      <c r="H144" s="132">
        <v>0</v>
      </c>
      <c r="I144" s="132">
        <v>0</v>
      </c>
      <c r="J144" s="49">
        <v>0</v>
      </c>
      <c r="K144" s="49">
        <v>0</v>
      </c>
      <c r="L144" s="49">
        <v>12</v>
      </c>
      <c r="M144" s="49">
        <v>8</v>
      </c>
      <c r="N144" s="49">
        <v>0</v>
      </c>
      <c r="O144" s="49">
        <v>0.8</v>
      </c>
    </row>
    <row r="145" spans="1:15" s="68" customFormat="1" ht="16.5" thickBot="1">
      <c r="A145" s="121"/>
      <c r="B145" s="132" t="s">
        <v>26</v>
      </c>
      <c r="C145" s="30">
        <v>40</v>
      </c>
      <c r="D145" s="47">
        <v>2.75</v>
      </c>
      <c r="E145" s="47">
        <v>3.6</v>
      </c>
      <c r="F145" s="47">
        <v>16</v>
      </c>
      <c r="G145" s="47">
        <v>142</v>
      </c>
      <c r="H145" s="47">
        <v>0.03</v>
      </c>
      <c r="I145" s="47">
        <v>0</v>
      </c>
      <c r="J145" s="47">
        <v>0</v>
      </c>
      <c r="K145" s="47">
        <v>0</v>
      </c>
      <c r="L145" s="47">
        <v>44</v>
      </c>
      <c r="M145" s="47">
        <v>36</v>
      </c>
      <c r="N145" s="47">
        <v>8</v>
      </c>
      <c r="O145" s="47">
        <v>0.8</v>
      </c>
    </row>
    <row r="146" spans="1:15" s="68" customFormat="1" ht="16.5" thickBot="1">
      <c r="A146" s="76"/>
      <c r="B146" s="132" t="s">
        <v>28</v>
      </c>
      <c r="C146" s="132"/>
      <c r="D146" s="132">
        <f>SUM(D141:D145)</f>
        <v>19.62</v>
      </c>
      <c r="E146" s="132">
        <f t="shared" ref="E146:O146" si="4">SUM(E141:E145)</f>
        <v>19.52</v>
      </c>
      <c r="F146" s="132">
        <f t="shared" si="4"/>
        <v>74.22999999999999</v>
      </c>
      <c r="G146" s="132">
        <f t="shared" si="4"/>
        <v>629</v>
      </c>
      <c r="H146" s="132">
        <f t="shared" si="4"/>
        <v>0.45000000000000007</v>
      </c>
      <c r="I146" s="132">
        <f t="shared" si="4"/>
        <v>12.62</v>
      </c>
      <c r="J146" s="49">
        <f t="shared" si="4"/>
        <v>194.23</v>
      </c>
      <c r="K146" s="49">
        <f t="shared" si="4"/>
        <v>8.9700000000000006</v>
      </c>
      <c r="L146" s="49">
        <f t="shared" si="4"/>
        <v>181.8</v>
      </c>
      <c r="M146" s="49">
        <f t="shared" si="4"/>
        <v>469.20000000000005</v>
      </c>
      <c r="N146" s="49">
        <f t="shared" si="4"/>
        <v>56.182000000000002</v>
      </c>
      <c r="O146" s="49">
        <f t="shared" si="4"/>
        <v>4.5199999999999996</v>
      </c>
    </row>
    <row r="147" spans="1:15" ht="15.75">
      <c r="A147" s="146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</row>
    <row r="148" spans="1:15" ht="15.75">
      <c r="A148" s="146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1:15" ht="15.75">
      <c r="A149" s="146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1:15" ht="15.75">
      <c r="A150" s="146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1:15" ht="15.75">
      <c r="A151" s="146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1:15" ht="15.75">
      <c r="A152" s="146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1:15" ht="15.75">
      <c r="A153" s="146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1:15" ht="15.75">
      <c r="A154" s="146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1:15" ht="15.75">
      <c r="A155" s="146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1:15" ht="15.75">
      <c r="A156" s="146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1:15" ht="15.75">
      <c r="A157" s="146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5" ht="15.75">
      <c r="A158" s="146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5" ht="15.75">
      <c r="A159" s="134" t="s">
        <v>0</v>
      </c>
    </row>
    <row r="160" spans="1:15" ht="15.75">
      <c r="A160" s="134" t="s">
        <v>58</v>
      </c>
    </row>
    <row r="161" spans="1:15" ht="15.75">
      <c r="A161" s="134" t="s">
        <v>2</v>
      </c>
    </row>
    <row r="162" spans="1:15" ht="15.75">
      <c r="A162" s="134" t="s">
        <v>77</v>
      </c>
    </row>
    <row r="163" spans="1:15" ht="15.75">
      <c r="A163" s="134" t="s">
        <v>68</v>
      </c>
    </row>
    <row r="164" spans="1:15" ht="15.75">
      <c r="A164" s="134" t="s">
        <v>133</v>
      </c>
    </row>
    <row r="165" spans="1:15">
      <c r="A165" s="135" t="s">
        <v>134</v>
      </c>
    </row>
    <row r="166" spans="1:15" ht="16.5" thickBot="1">
      <c r="A166" s="150"/>
    </row>
    <row r="167" spans="1:15" ht="30" customHeight="1">
      <c r="A167" s="211" t="s">
        <v>30</v>
      </c>
      <c r="B167" s="123" t="s">
        <v>4</v>
      </c>
      <c r="C167" s="123" t="s">
        <v>6</v>
      </c>
      <c r="D167" s="180" t="s">
        <v>8</v>
      </c>
      <c r="E167" s="181"/>
      <c r="F167" s="182"/>
      <c r="G167" s="123" t="s">
        <v>9</v>
      </c>
      <c r="H167" s="180" t="s">
        <v>12</v>
      </c>
      <c r="I167" s="181"/>
      <c r="J167" s="181"/>
      <c r="K167" s="182"/>
      <c r="L167" s="180" t="s">
        <v>14</v>
      </c>
      <c r="M167" s="181"/>
      <c r="N167" s="181"/>
      <c r="O167" s="182"/>
    </row>
    <row r="168" spans="1:15" ht="30.75" thickBot="1">
      <c r="A168" s="212"/>
      <c r="B168" s="36" t="s">
        <v>5</v>
      </c>
      <c r="C168" s="36" t="s">
        <v>7</v>
      </c>
      <c r="D168" s="183"/>
      <c r="E168" s="184"/>
      <c r="F168" s="185"/>
      <c r="G168" s="36" t="s">
        <v>10</v>
      </c>
      <c r="H168" s="183" t="s">
        <v>13</v>
      </c>
      <c r="I168" s="184"/>
      <c r="J168" s="184"/>
      <c r="K168" s="185"/>
      <c r="L168" s="183"/>
      <c r="M168" s="184"/>
      <c r="N168" s="184"/>
      <c r="O168" s="185"/>
    </row>
    <row r="169" spans="1:15" ht="30.75" thickBot="1">
      <c r="A169" s="213"/>
      <c r="B169" s="39"/>
      <c r="C169" s="39"/>
      <c r="D169" s="40" t="s">
        <v>15</v>
      </c>
      <c r="E169" s="40" t="s">
        <v>16</v>
      </c>
      <c r="F169" s="40" t="s">
        <v>17</v>
      </c>
      <c r="G169" s="124" t="s">
        <v>11</v>
      </c>
      <c r="H169" s="40" t="s">
        <v>75</v>
      </c>
      <c r="I169" s="40" t="s">
        <v>18</v>
      </c>
      <c r="J169" s="40" t="s">
        <v>97</v>
      </c>
      <c r="K169" s="40" t="s">
        <v>89</v>
      </c>
      <c r="L169" s="40" t="s">
        <v>20</v>
      </c>
      <c r="M169" s="40" t="s">
        <v>21</v>
      </c>
      <c r="N169" s="40" t="s">
        <v>91</v>
      </c>
      <c r="O169" s="40" t="s">
        <v>22</v>
      </c>
    </row>
    <row r="170" spans="1:15" ht="16.5" thickBot="1">
      <c r="A170" s="43">
        <v>1</v>
      </c>
      <c r="B170" s="33">
        <v>2</v>
      </c>
      <c r="C170" s="33">
        <v>3</v>
      </c>
      <c r="D170" s="33">
        <v>4</v>
      </c>
      <c r="E170" s="33">
        <v>5</v>
      </c>
      <c r="F170" s="33">
        <v>6</v>
      </c>
      <c r="G170" s="33">
        <v>7</v>
      </c>
      <c r="H170" s="33">
        <v>8</v>
      </c>
      <c r="I170" s="33">
        <v>9</v>
      </c>
      <c r="J170" s="33">
        <v>10</v>
      </c>
      <c r="K170" s="33">
        <v>11</v>
      </c>
      <c r="L170" s="33">
        <v>12</v>
      </c>
      <c r="M170" s="33">
        <v>13</v>
      </c>
      <c r="N170" s="33">
        <v>14</v>
      </c>
      <c r="O170" s="33">
        <v>15</v>
      </c>
    </row>
    <row r="171" spans="1:15" ht="16.5" customHeight="1" thickBot="1">
      <c r="A171" s="162" t="s">
        <v>23</v>
      </c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4"/>
    </row>
    <row r="172" spans="1:15" ht="48" thickBot="1">
      <c r="A172" s="121">
        <v>120</v>
      </c>
      <c r="B172" s="155" t="s">
        <v>151</v>
      </c>
      <c r="C172" s="30" t="s">
        <v>25</v>
      </c>
      <c r="D172" s="132">
        <v>5.6</v>
      </c>
      <c r="E172" s="132">
        <v>6.32</v>
      </c>
      <c r="F172" s="132">
        <v>17.8</v>
      </c>
      <c r="G172" s="132">
        <v>113</v>
      </c>
      <c r="H172" s="132">
        <v>0</v>
      </c>
      <c r="I172" s="132">
        <v>0</v>
      </c>
      <c r="J172" s="29">
        <v>0</v>
      </c>
      <c r="K172" s="29">
        <v>0</v>
      </c>
      <c r="L172" s="29">
        <v>63.91</v>
      </c>
      <c r="M172" s="29">
        <v>0</v>
      </c>
      <c r="N172" s="29">
        <v>0</v>
      </c>
      <c r="O172" s="29">
        <v>0.66</v>
      </c>
    </row>
    <row r="173" spans="1:15" ht="16.5" thickBot="1">
      <c r="A173" s="121">
        <v>1</v>
      </c>
      <c r="B173" s="120" t="s">
        <v>62</v>
      </c>
      <c r="C173" s="122">
        <v>40</v>
      </c>
      <c r="D173" s="93">
        <v>2.4</v>
      </c>
      <c r="E173" s="132">
        <v>0.7</v>
      </c>
      <c r="F173" s="132">
        <v>10.199999999999999</v>
      </c>
      <c r="G173" s="132">
        <v>83.2</v>
      </c>
      <c r="H173" s="132">
        <v>0</v>
      </c>
      <c r="I173" s="132">
        <v>0</v>
      </c>
      <c r="J173" s="65">
        <v>0</v>
      </c>
      <c r="K173" s="65">
        <v>0</v>
      </c>
      <c r="L173" s="65">
        <v>18</v>
      </c>
      <c r="M173" s="65">
        <v>70</v>
      </c>
      <c r="N173" s="65">
        <v>0.03</v>
      </c>
      <c r="O173" s="65">
        <v>0.3</v>
      </c>
    </row>
    <row r="174" spans="1:15" ht="32.25" thickBot="1">
      <c r="A174" s="31">
        <v>382</v>
      </c>
      <c r="B174" s="31" t="s">
        <v>85</v>
      </c>
      <c r="C174" s="144">
        <v>200</v>
      </c>
      <c r="D174" s="153">
        <v>4</v>
      </c>
      <c r="E174" s="32">
        <v>3.5</v>
      </c>
      <c r="F174" s="32">
        <v>17.579999999999998</v>
      </c>
      <c r="G174" s="32">
        <v>119</v>
      </c>
      <c r="H174" s="32">
        <v>0.06</v>
      </c>
      <c r="I174" s="32">
        <v>0.16</v>
      </c>
      <c r="J174" s="32">
        <v>40</v>
      </c>
      <c r="K174" s="32">
        <v>0.08</v>
      </c>
      <c r="L174" s="32">
        <v>172</v>
      </c>
      <c r="M174" s="32">
        <v>180</v>
      </c>
      <c r="N174" s="32">
        <v>6.5</v>
      </c>
      <c r="O174" s="32">
        <v>1</v>
      </c>
    </row>
    <row r="175" spans="1:15" ht="16.5" thickBot="1">
      <c r="A175" s="31">
        <v>397</v>
      </c>
      <c r="B175" s="154" t="s">
        <v>152</v>
      </c>
      <c r="C175" s="156">
        <v>70</v>
      </c>
      <c r="D175" s="32">
        <v>2.8</v>
      </c>
      <c r="E175" s="32">
        <v>4.9000000000000004</v>
      </c>
      <c r="F175" s="32">
        <v>17.5</v>
      </c>
      <c r="G175" s="32">
        <v>126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</row>
    <row r="176" spans="1:15" ht="16.5" thickBot="1">
      <c r="A176" s="31">
        <v>338</v>
      </c>
      <c r="B176" s="120" t="s">
        <v>86</v>
      </c>
      <c r="C176" s="122">
        <v>100</v>
      </c>
      <c r="D176" s="34">
        <v>0.8</v>
      </c>
      <c r="E176" s="34">
        <v>0.2</v>
      </c>
      <c r="F176" s="34">
        <v>7.5</v>
      </c>
      <c r="G176" s="34">
        <v>38</v>
      </c>
      <c r="H176" s="34">
        <v>0</v>
      </c>
      <c r="I176" s="34">
        <v>38</v>
      </c>
      <c r="J176" s="34">
        <v>0</v>
      </c>
      <c r="K176" s="34">
        <v>0</v>
      </c>
      <c r="L176" s="34">
        <v>35</v>
      </c>
      <c r="M176" s="34">
        <v>0</v>
      </c>
      <c r="N176" s="34">
        <v>0</v>
      </c>
      <c r="O176" s="34">
        <v>0.1</v>
      </c>
    </row>
    <row r="177" spans="1:15" ht="15" customHeight="1">
      <c r="A177" s="205"/>
      <c r="B177" s="207" t="s">
        <v>28</v>
      </c>
      <c r="C177" s="207"/>
      <c r="D177" s="207">
        <f>SUM(D172:D176)</f>
        <v>15.600000000000001</v>
      </c>
      <c r="E177" s="207">
        <f t="shared" ref="E177:O177" si="5">SUM(E172:E176)</f>
        <v>15.62</v>
      </c>
      <c r="F177" s="207">
        <f t="shared" si="5"/>
        <v>70.58</v>
      </c>
      <c r="G177" s="207">
        <f t="shared" si="5"/>
        <v>479.2</v>
      </c>
      <c r="H177" s="207">
        <f t="shared" si="5"/>
        <v>0.06</v>
      </c>
      <c r="I177" s="207">
        <f t="shared" si="5"/>
        <v>38.159999999999997</v>
      </c>
      <c r="J177" s="207">
        <f t="shared" si="5"/>
        <v>40</v>
      </c>
      <c r="K177" s="207">
        <f t="shared" si="5"/>
        <v>0.08</v>
      </c>
      <c r="L177" s="207">
        <f t="shared" si="5"/>
        <v>288.90999999999997</v>
      </c>
      <c r="M177" s="207">
        <f t="shared" si="5"/>
        <v>250</v>
      </c>
      <c r="N177" s="207">
        <f t="shared" si="5"/>
        <v>6.53</v>
      </c>
      <c r="O177" s="207">
        <f t="shared" si="5"/>
        <v>2.06</v>
      </c>
    </row>
    <row r="178" spans="1:15" ht="15.75" customHeight="1" thickBot="1">
      <c r="A178" s="206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</row>
    <row r="179" spans="1:15" ht="15.75">
      <c r="A179" s="140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5" ht="15.75">
      <c r="A180" s="140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1:15" ht="15.75">
      <c r="A181" s="140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1:15" ht="15.75">
      <c r="A182" s="140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1:15" ht="15.75">
      <c r="A183" s="140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1:15" ht="15.75">
      <c r="A184" s="140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1:15" ht="15.75">
      <c r="A185" s="140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1:15" ht="15.75">
      <c r="A186" s="140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1:15" ht="15.75">
      <c r="A187" s="140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1:15" ht="15.75">
      <c r="A188" s="140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1:15" ht="15.75">
      <c r="A189" s="140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1:15" ht="15.75">
      <c r="A190" s="140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1:15" ht="15.75">
      <c r="A191" s="140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</row>
    <row r="192" spans="1:15" ht="15.75">
      <c r="A192" s="134" t="s">
        <v>29</v>
      </c>
    </row>
    <row r="193" spans="1:15" ht="15.75">
      <c r="A193" s="134" t="s">
        <v>58</v>
      </c>
    </row>
    <row r="194" spans="1:15" ht="15.75">
      <c r="A194" s="134" t="s">
        <v>2</v>
      </c>
    </row>
    <row r="195" spans="1:15" ht="15.75">
      <c r="A195" s="134" t="s">
        <v>77</v>
      </c>
    </row>
    <row r="196" spans="1:15" ht="15.75">
      <c r="A196" s="134" t="s">
        <v>68</v>
      </c>
    </row>
    <row r="197" spans="1:15" ht="15.75">
      <c r="A197" s="134" t="s">
        <v>133</v>
      </c>
    </row>
    <row r="198" spans="1:15">
      <c r="A198" s="135" t="s">
        <v>134</v>
      </c>
    </row>
    <row r="199" spans="1:15" ht="16.5" thickBot="1">
      <c r="A199" s="150"/>
    </row>
    <row r="200" spans="1:15" ht="30" customHeight="1">
      <c r="A200" s="211" t="s">
        <v>30</v>
      </c>
      <c r="B200" s="123" t="s">
        <v>4</v>
      </c>
      <c r="C200" s="123" t="s">
        <v>6</v>
      </c>
      <c r="D200" s="180" t="s">
        <v>8</v>
      </c>
      <c r="E200" s="181"/>
      <c r="F200" s="182"/>
      <c r="G200" s="123" t="s">
        <v>9</v>
      </c>
      <c r="H200" s="180" t="s">
        <v>12</v>
      </c>
      <c r="I200" s="181"/>
      <c r="J200" s="181"/>
      <c r="K200" s="182"/>
      <c r="L200" s="180" t="s">
        <v>14</v>
      </c>
      <c r="M200" s="181"/>
      <c r="N200" s="181"/>
      <c r="O200" s="182"/>
    </row>
    <row r="201" spans="1:15" ht="30.75" thickBot="1">
      <c r="A201" s="212"/>
      <c r="B201" s="36" t="s">
        <v>5</v>
      </c>
      <c r="C201" s="36" t="s">
        <v>7</v>
      </c>
      <c r="D201" s="183"/>
      <c r="E201" s="184"/>
      <c r="F201" s="185"/>
      <c r="G201" s="36" t="s">
        <v>10</v>
      </c>
      <c r="H201" s="183" t="s">
        <v>13</v>
      </c>
      <c r="I201" s="184"/>
      <c r="J201" s="184"/>
      <c r="K201" s="185"/>
      <c r="L201" s="183"/>
      <c r="M201" s="184"/>
      <c r="N201" s="184"/>
      <c r="O201" s="185"/>
    </row>
    <row r="202" spans="1:15" ht="30.75" thickBot="1">
      <c r="A202" s="213"/>
      <c r="B202" s="39"/>
      <c r="C202" s="39"/>
      <c r="D202" s="40" t="s">
        <v>15</v>
      </c>
      <c r="E202" s="40" t="s">
        <v>16</v>
      </c>
      <c r="F202" s="40" t="s">
        <v>17</v>
      </c>
      <c r="G202" s="124" t="s">
        <v>11</v>
      </c>
      <c r="H202" s="40" t="s">
        <v>75</v>
      </c>
      <c r="I202" s="40" t="s">
        <v>18</v>
      </c>
      <c r="J202" s="40" t="s">
        <v>95</v>
      </c>
      <c r="K202" s="40" t="s">
        <v>89</v>
      </c>
      <c r="L202" s="40" t="s">
        <v>20</v>
      </c>
      <c r="M202" s="40" t="s">
        <v>21</v>
      </c>
      <c r="N202" s="40" t="s">
        <v>91</v>
      </c>
      <c r="O202" s="40" t="s">
        <v>22</v>
      </c>
    </row>
    <row r="203" spans="1:15" ht="16.5" thickBot="1">
      <c r="A203" s="43">
        <v>1</v>
      </c>
      <c r="B203" s="33">
        <v>2</v>
      </c>
      <c r="C203" s="33">
        <v>3</v>
      </c>
      <c r="D203" s="33">
        <v>4</v>
      </c>
      <c r="E203" s="33">
        <v>5</v>
      </c>
      <c r="F203" s="33">
        <v>6</v>
      </c>
      <c r="G203" s="33">
        <v>7</v>
      </c>
      <c r="H203" s="33">
        <v>8</v>
      </c>
      <c r="I203" s="33">
        <v>9</v>
      </c>
      <c r="J203" s="33">
        <v>10</v>
      </c>
      <c r="K203" s="33">
        <v>11</v>
      </c>
      <c r="L203" s="33">
        <v>12</v>
      </c>
      <c r="M203" s="33">
        <v>13</v>
      </c>
      <c r="N203" s="33">
        <v>14</v>
      </c>
      <c r="O203" s="33">
        <v>15</v>
      </c>
    </row>
    <row r="204" spans="1:15" ht="16.5" customHeight="1" thickBot="1">
      <c r="A204" s="162" t="s">
        <v>31</v>
      </c>
      <c r="B204" s="163"/>
      <c r="C204" s="163"/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4"/>
    </row>
    <row r="205" spans="1:15" ht="70.5" customHeight="1" thickBot="1">
      <c r="A205" s="133">
        <v>82</v>
      </c>
      <c r="B205" s="32" t="s">
        <v>148</v>
      </c>
      <c r="C205" s="33" t="s">
        <v>146</v>
      </c>
      <c r="D205" s="32">
        <v>10.3</v>
      </c>
      <c r="E205" s="32">
        <v>9.6999999999999993</v>
      </c>
      <c r="F205" s="32">
        <v>16</v>
      </c>
      <c r="G205" s="32">
        <f>106+20.6</f>
        <v>126.6</v>
      </c>
      <c r="H205" s="32">
        <v>0.08</v>
      </c>
      <c r="I205" s="32">
        <f>27+0.03</f>
        <v>27.03</v>
      </c>
      <c r="J205" s="32">
        <f>69.5+16</f>
        <v>85.5</v>
      </c>
      <c r="K205" s="32">
        <v>0.01</v>
      </c>
      <c r="L205" s="32">
        <f>46+8.6</f>
        <v>54.6</v>
      </c>
      <c r="M205" s="32">
        <f>96+6</f>
        <v>102</v>
      </c>
      <c r="N205" s="32">
        <f>26+0.9</f>
        <v>26.9</v>
      </c>
      <c r="O205" s="32">
        <f>2+0.02</f>
        <v>2.02</v>
      </c>
    </row>
    <row r="206" spans="1:15" ht="16.5" thickBot="1">
      <c r="A206" s="131">
        <v>1</v>
      </c>
      <c r="B206" s="32" t="s">
        <v>59</v>
      </c>
      <c r="C206" s="33" t="s">
        <v>79</v>
      </c>
      <c r="D206" s="132">
        <v>2.5</v>
      </c>
      <c r="E206" s="132">
        <v>7.5</v>
      </c>
      <c r="F206" s="132">
        <v>14.9</v>
      </c>
      <c r="G206" s="132">
        <v>158</v>
      </c>
      <c r="H206" s="32">
        <v>0</v>
      </c>
      <c r="I206" s="32">
        <v>0</v>
      </c>
      <c r="J206" s="32">
        <v>45</v>
      </c>
      <c r="K206" s="32">
        <v>0.15</v>
      </c>
      <c r="L206" s="32">
        <v>19.600000000000001</v>
      </c>
      <c r="M206" s="32">
        <v>71.5</v>
      </c>
      <c r="N206" s="32">
        <v>0.03</v>
      </c>
      <c r="O206" s="32">
        <v>1.62</v>
      </c>
    </row>
    <row r="207" spans="1:15" ht="16.5" thickBot="1">
      <c r="A207" s="31"/>
      <c r="B207" s="32" t="s">
        <v>60</v>
      </c>
      <c r="C207" s="33">
        <v>200</v>
      </c>
      <c r="D207" s="32">
        <v>3</v>
      </c>
      <c r="E207" s="32">
        <v>0.2</v>
      </c>
      <c r="F207" s="32">
        <v>20.2</v>
      </c>
      <c r="G207" s="32">
        <v>92</v>
      </c>
      <c r="H207" s="32">
        <v>0.02</v>
      </c>
      <c r="I207" s="32">
        <v>4</v>
      </c>
      <c r="J207" s="32">
        <v>0</v>
      </c>
      <c r="K207" s="32">
        <v>0</v>
      </c>
      <c r="L207" s="32">
        <v>14</v>
      </c>
      <c r="M207" s="32">
        <v>14</v>
      </c>
      <c r="N207" s="32">
        <v>2</v>
      </c>
      <c r="O207" s="32">
        <v>2.8</v>
      </c>
    </row>
    <row r="208" spans="1:15" ht="16.5" thickBot="1">
      <c r="A208" s="131"/>
      <c r="B208" s="130" t="s">
        <v>74</v>
      </c>
      <c r="C208" s="128">
        <v>40</v>
      </c>
      <c r="D208" s="125">
        <v>2.6</v>
      </c>
      <c r="E208" s="125">
        <v>2.4</v>
      </c>
      <c r="F208" s="125">
        <v>22</v>
      </c>
      <c r="G208" s="125">
        <v>219</v>
      </c>
      <c r="H208" s="125">
        <v>0</v>
      </c>
      <c r="I208" s="125">
        <v>0</v>
      </c>
      <c r="J208" s="35">
        <v>0</v>
      </c>
      <c r="K208" s="35">
        <v>0</v>
      </c>
      <c r="L208" s="35">
        <v>2</v>
      </c>
      <c r="M208" s="35">
        <v>32</v>
      </c>
      <c r="N208" s="35">
        <v>0</v>
      </c>
      <c r="O208" s="35">
        <v>0.3</v>
      </c>
    </row>
    <row r="209" spans="1:15" ht="15" customHeight="1">
      <c r="A209" s="205"/>
      <c r="B209" s="207" t="s">
        <v>28</v>
      </c>
      <c r="C209" s="207"/>
      <c r="D209" s="207">
        <f>SUM(D205:D208)</f>
        <v>18.400000000000002</v>
      </c>
      <c r="E209" s="207">
        <f t="shared" ref="E209:O209" si="6">SUM(E205:E208)</f>
        <v>19.799999999999997</v>
      </c>
      <c r="F209" s="207">
        <f t="shared" si="6"/>
        <v>73.099999999999994</v>
      </c>
      <c r="G209" s="207">
        <f t="shared" si="6"/>
        <v>595.6</v>
      </c>
      <c r="H209" s="207">
        <f t="shared" si="6"/>
        <v>0.1</v>
      </c>
      <c r="I209" s="207">
        <f t="shared" si="6"/>
        <v>31.03</v>
      </c>
      <c r="J209" s="207">
        <f t="shared" si="6"/>
        <v>130.5</v>
      </c>
      <c r="K209" s="207">
        <f t="shared" si="6"/>
        <v>0.16</v>
      </c>
      <c r="L209" s="207">
        <f t="shared" si="6"/>
        <v>90.2</v>
      </c>
      <c r="M209" s="207">
        <f t="shared" si="6"/>
        <v>219.5</v>
      </c>
      <c r="N209" s="207">
        <f t="shared" si="6"/>
        <v>28.93</v>
      </c>
      <c r="O209" s="207">
        <f t="shared" si="6"/>
        <v>6.7399999999999993</v>
      </c>
    </row>
    <row r="210" spans="1:15" ht="15.75" customHeight="1" thickBot="1">
      <c r="A210" s="206"/>
      <c r="B210" s="208"/>
      <c r="C210" s="208"/>
      <c r="D210" s="208"/>
      <c r="E210" s="208"/>
      <c r="F210" s="208"/>
      <c r="G210" s="208"/>
      <c r="H210" s="208"/>
      <c r="I210" s="208"/>
      <c r="J210" s="208"/>
      <c r="K210" s="208"/>
      <c r="L210" s="208"/>
      <c r="M210" s="208"/>
      <c r="N210" s="208"/>
      <c r="O210" s="208"/>
    </row>
    <row r="211" spans="1:15" ht="15.75">
      <c r="A211" s="140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1:15" ht="15.75">
      <c r="A212" s="140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1:15" ht="15.75">
      <c r="A213" s="140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1:15" ht="15.75">
      <c r="A214" s="140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1:15" ht="15.75">
      <c r="A215" s="140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1:15" ht="15.75">
      <c r="A216" s="140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1:15" ht="15.75">
      <c r="A217" s="140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1:15" ht="15.75">
      <c r="A218" s="140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1:15" ht="15.75">
      <c r="A219" s="140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1:15" ht="15.75">
      <c r="A220" s="140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1:15" ht="15.75">
      <c r="A221" s="140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</row>
    <row r="222" spans="1:15" ht="15.75">
      <c r="A222" s="134" t="s">
        <v>38</v>
      </c>
    </row>
    <row r="223" spans="1:15" ht="15.75">
      <c r="A223" s="134" t="s">
        <v>58</v>
      </c>
    </row>
    <row r="224" spans="1:15" ht="15.75">
      <c r="A224" s="134" t="s">
        <v>2</v>
      </c>
    </row>
    <row r="225" spans="1:15" ht="15.75">
      <c r="A225" s="134" t="s">
        <v>77</v>
      </c>
    </row>
    <row r="226" spans="1:15" ht="15.75">
      <c r="A226" s="134" t="s">
        <v>68</v>
      </c>
    </row>
    <row r="227" spans="1:15" ht="15.75">
      <c r="A227" s="134" t="s">
        <v>133</v>
      </c>
    </row>
    <row r="228" spans="1:15">
      <c r="A228" s="135" t="s">
        <v>134</v>
      </c>
    </row>
    <row r="229" spans="1:15" ht="16.5" thickBot="1">
      <c r="A229" s="141"/>
    </row>
    <row r="230" spans="1:15" s="68" customFormat="1" ht="30" customHeight="1">
      <c r="A230" s="175" t="s">
        <v>30</v>
      </c>
      <c r="B230" s="126" t="s">
        <v>4</v>
      </c>
      <c r="C230" s="126" t="s">
        <v>6</v>
      </c>
      <c r="D230" s="199" t="s">
        <v>8</v>
      </c>
      <c r="E230" s="200"/>
      <c r="F230" s="201"/>
      <c r="G230" s="126" t="s">
        <v>9</v>
      </c>
      <c r="H230" s="199" t="s">
        <v>12</v>
      </c>
      <c r="I230" s="200"/>
      <c r="J230" s="200"/>
      <c r="K230" s="201"/>
      <c r="L230" s="199" t="s">
        <v>14</v>
      </c>
      <c r="M230" s="200"/>
      <c r="N230" s="200"/>
      <c r="O230" s="201"/>
    </row>
    <row r="231" spans="1:15" s="68" customFormat="1" ht="30.75" thickBot="1">
      <c r="A231" s="176"/>
      <c r="B231" s="69" t="s">
        <v>5</v>
      </c>
      <c r="C231" s="69" t="s">
        <v>7</v>
      </c>
      <c r="D231" s="202"/>
      <c r="E231" s="203"/>
      <c r="F231" s="204"/>
      <c r="G231" s="69" t="s">
        <v>10</v>
      </c>
      <c r="H231" s="202" t="s">
        <v>13</v>
      </c>
      <c r="I231" s="203"/>
      <c r="J231" s="203"/>
      <c r="K231" s="204"/>
      <c r="L231" s="202"/>
      <c r="M231" s="203"/>
      <c r="N231" s="203"/>
      <c r="O231" s="204"/>
    </row>
    <row r="232" spans="1:15" s="68" customFormat="1" ht="30.75" thickBot="1">
      <c r="A232" s="177"/>
      <c r="B232" s="71"/>
      <c r="C232" s="71"/>
      <c r="D232" s="72" t="s">
        <v>15</v>
      </c>
      <c r="E232" s="72" t="s">
        <v>16</v>
      </c>
      <c r="F232" s="72" t="s">
        <v>17</v>
      </c>
      <c r="G232" s="127" t="s">
        <v>11</v>
      </c>
      <c r="H232" s="72" t="s">
        <v>75</v>
      </c>
      <c r="I232" s="72" t="s">
        <v>18</v>
      </c>
      <c r="J232" s="72" t="s">
        <v>97</v>
      </c>
      <c r="K232" s="72" t="s">
        <v>89</v>
      </c>
      <c r="L232" s="72" t="s">
        <v>20</v>
      </c>
      <c r="M232" s="72" t="s">
        <v>21</v>
      </c>
      <c r="N232" s="72" t="s">
        <v>91</v>
      </c>
      <c r="O232" s="72" t="s">
        <v>22</v>
      </c>
    </row>
    <row r="233" spans="1:15" s="68" customFormat="1" ht="16.5" thickBot="1">
      <c r="A233" s="73">
        <v>1</v>
      </c>
      <c r="B233" s="30">
        <v>2</v>
      </c>
      <c r="C233" s="30">
        <v>3</v>
      </c>
      <c r="D233" s="30">
        <v>4</v>
      </c>
      <c r="E233" s="30">
        <v>5</v>
      </c>
      <c r="F233" s="30">
        <v>6</v>
      </c>
      <c r="G233" s="30">
        <v>7</v>
      </c>
      <c r="H233" s="30">
        <v>8</v>
      </c>
      <c r="I233" s="30">
        <v>9</v>
      </c>
      <c r="J233" s="30">
        <v>10</v>
      </c>
      <c r="K233" s="30">
        <v>11</v>
      </c>
      <c r="L233" s="30">
        <v>12</v>
      </c>
      <c r="M233" s="30">
        <v>13</v>
      </c>
      <c r="N233" s="30">
        <v>14</v>
      </c>
      <c r="O233" s="30">
        <v>15</v>
      </c>
    </row>
    <row r="234" spans="1:15" s="68" customFormat="1" ht="16.5" customHeight="1" thickBot="1">
      <c r="A234" s="172" t="s">
        <v>39</v>
      </c>
      <c r="B234" s="173"/>
      <c r="C234" s="173"/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174"/>
    </row>
    <row r="235" spans="1:15" s="68" customFormat="1" ht="21.75" customHeight="1" thickBot="1">
      <c r="A235" s="121">
        <v>171</v>
      </c>
      <c r="B235" s="132" t="s">
        <v>109</v>
      </c>
      <c r="C235" s="30">
        <v>200</v>
      </c>
      <c r="D235" s="132">
        <v>8.26</v>
      </c>
      <c r="E235" s="132">
        <v>7.2</v>
      </c>
      <c r="F235" s="132">
        <v>42</v>
      </c>
      <c r="G235" s="132">
        <v>246</v>
      </c>
      <c r="H235" s="132">
        <v>0.2</v>
      </c>
      <c r="I235" s="132">
        <v>0</v>
      </c>
      <c r="J235" s="65">
        <v>28.2</v>
      </c>
      <c r="K235" s="65">
        <v>0</v>
      </c>
      <c r="L235" s="65">
        <v>22.7</v>
      </c>
      <c r="M235" s="65">
        <v>199</v>
      </c>
      <c r="N235" s="65">
        <v>1.8</v>
      </c>
      <c r="O235" s="65">
        <v>4.42</v>
      </c>
    </row>
    <row r="236" spans="1:15" s="68" customFormat="1" ht="16.5" thickBot="1">
      <c r="A236" s="121">
        <v>260</v>
      </c>
      <c r="B236" s="132" t="s">
        <v>61</v>
      </c>
      <c r="C236" s="30">
        <v>100</v>
      </c>
      <c r="D236" s="132">
        <v>9.3000000000000007</v>
      </c>
      <c r="E236" s="132">
        <v>11.5</v>
      </c>
      <c r="F236" s="132">
        <v>5.4</v>
      </c>
      <c r="G236" s="132">
        <v>164</v>
      </c>
      <c r="H236" s="132">
        <v>0.05</v>
      </c>
      <c r="I236" s="132">
        <v>1.91</v>
      </c>
      <c r="J236" s="65">
        <v>366</v>
      </c>
      <c r="K236" s="65">
        <v>0.02</v>
      </c>
      <c r="L236" s="65">
        <v>18</v>
      </c>
      <c r="M236" s="65">
        <v>134</v>
      </c>
      <c r="N236" s="65">
        <v>6.28</v>
      </c>
      <c r="O236" s="65">
        <v>2</v>
      </c>
    </row>
    <row r="237" spans="1:15" s="68" customFormat="1" ht="16.5" thickBot="1">
      <c r="A237" s="121">
        <v>1</v>
      </c>
      <c r="B237" s="120" t="s">
        <v>62</v>
      </c>
      <c r="C237" s="122">
        <v>40</v>
      </c>
      <c r="D237" s="132">
        <v>2.4</v>
      </c>
      <c r="E237" s="132">
        <v>0.7</v>
      </c>
      <c r="F237" s="132">
        <v>10.199999999999999</v>
      </c>
      <c r="G237" s="132">
        <v>83.2</v>
      </c>
      <c r="H237" s="132">
        <v>0</v>
      </c>
      <c r="I237" s="132">
        <v>0.1</v>
      </c>
      <c r="J237" s="65">
        <v>26.03</v>
      </c>
      <c r="K237" s="65">
        <v>0</v>
      </c>
      <c r="L237" s="65">
        <v>40.4</v>
      </c>
      <c r="M237" s="65">
        <v>123.6</v>
      </c>
      <c r="N237" s="65">
        <v>0.03</v>
      </c>
      <c r="O237" s="65">
        <v>0.6</v>
      </c>
    </row>
    <row r="238" spans="1:15" s="68" customFormat="1" ht="16.5" thickBot="1">
      <c r="A238" s="121">
        <v>375</v>
      </c>
      <c r="B238" s="74" t="s">
        <v>56</v>
      </c>
      <c r="C238" s="73">
        <v>200</v>
      </c>
      <c r="D238" s="132">
        <v>7.0000000000000007E-2</v>
      </c>
      <c r="E238" s="132">
        <v>0.02</v>
      </c>
      <c r="F238" s="132">
        <v>15</v>
      </c>
      <c r="G238" s="132">
        <v>56</v>
      </c>
      <c r="H238" s="132">
        <v>0</v>
      </c>
      <c r="I238" s="132">
        <v>0</v>
      </c>
      <c r="J238" s="65">
        <v>0</v>
      </c>
      <c r="K238" s="65">
        <v>0</v>
      </c>
      <c r="L238" s="65">
        <v>12</v>
      </c>
      <c r="M238" s="65">
        <v>8</v>
      </c>
      <c r="N238" s="65">
        <v>0</v>
      </c>
      <c r="O238" s="65">
        <v>0.8</v>
      </c>
    </row>
    <row r="239" spans="1:15" s="68" customFormat="1" ht="15" customHeight="1">
      <c r="A239" s="170"/>
      <c r="B239" s="157" t="s">
        <v>28</v>
      </c>
      <c r="C239" s="157"/>
      <c r="D239" s="157">
        <f t="shared" ref="D239:O239" si="7">SUM(D235:D238)</f>
        <v>20.03</v>
      </c>
      <c r="E239" s="157">
        <f t="shared" si="7"/>
        <v>19.419999999999998</v>
      </c>
      <c r="F239" s="157">
        <f t="shared" si="7"/>
        <v>72.599999999999994</v>
      </c>
      <c r="G239" s="157">
        <f t="shared" si="7"/>
        <v>549.20000000000005</v>
      </c>
      <c r="H239" s="157">
        <f t="shared" si="7"/>
        <v>0.25</v>
      </c>
      <c r="I239" s="157">
        <f t="shared" si="7"/>
        <v>2.0099999999999998</v>
      </c>
      <c r="J239" s="157">
        <f t="shared" si="7"/>
        <v>420.23</v>
      </c>
      <c r="K239" s="157">
        <f t="shared" si="7"/>
        <v>0.02</v>
      </c>
      <c r="L239" s="157">
        <f t="shared" si="7"/>
        <v>93.1</v>
      </c>
      <c r="M239" s="157">
        <f t="shared" si="7"/>
        <v>464.6</v>
      </c>
      <c r="N239" s="157">
        <f t="shared" si="7"/>
        <v>8.11</v>
      </c>
      <c r="O239" s="157">
        <f t="shared" si="7"/>
        <v>7.8199999999999994</v>
      </c>
    </row>
    <row r="240" spans="1:15" s="68" customFormat="1" ht="15.75" customHeight="1" thickBot="1">
      <c r="A240" s="171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ht="15.75">
      <c r="A241" s="140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1:15" ht="15.75">
      <c r="A242" s="140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1:15" ht="15.75">
      <c r="A243" s="140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1:15" ht="15.75">
      <c r="A244" s="140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1:15" ht="15.75">
      <c r="A245" s="140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1:15" ht="15.75">
      <c r="A246" s="140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1:15" ht="15.75">
      <c r="A247" s="140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1:15" ht="15.75">
      <c r="A248" s="140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1:15" ht="15.75">
      <c r="A249" s="140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1:15" ht="15.75">
      <c r="A250" s="140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1:15" ht="15.75">
      <c r="A251" s="140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1:15" ht="15.75">
      <c r="A252" s="140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1:15" ht="15.75">
      <c r="A253" s="140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1:15" ht="15.75">
      <c r="A254" s="140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</row>
    <row r="255" spans="1:15" ht="15.75">
      <c r="A255" s="134" t="s">
        <v>46</v>
      </c>
    </row>
    <row r="256" spans="1:15" ht="15.75">
      <c r="A256" s="134" t="s">
        <v>58</v>
      </c>
    </row>
    <row r="257" spans="1:15" ht="15.75">
      <c r="A257" s="134" t="s">
        <v>2</v>
      </c>
    </row>
    <row r="258" spans="1:15" ht="15.75">
      <c r="A258" s="134" t="s">
        <v>77</v>
      </c>
    </row>
    <row r="259" spans="1:15" ht="15.75">
      <c r="A259" s="134" t="s">
        <v>68</v>
      </c>
    </row>
    <row r="260" spans="1:15" ht="15.75">
      <c r="A260" s="134" t="s">
        <v>133</v>
      </c>
    </row>
    <row r="261" spans="1:15">
      <c r="A261" s="135" t="s">
        <v>134</v>
      </c>
    </row>
    <row r="262" spans="1:15" ht="16.5" thickBot="1">
      <c r="A262" s="134"/>
    </row>
    <row r="263" spans="1:15" ht="30" customHeight="1">
      <c r="A263" s="211" t="s">
        <v>30</v>
      </c>
      <c r="B263" s="123" t="s">
        <v>4</v>
      </c>
      <c r="C263" s="123" t="s">
        <v>6</v>
      </c>
      <c r="D263" s="180" t="s">
        <v>8</v>
      </c>
      <c r="E263" s="181"/>
      <c r="F263" s="182"/>
      <c r="G263" s="123" t="s">
        <v>9</v>
      </c>
      <c r="H263" s="180" t="s">
        <v>12</v>
      </c>
      <c r="I263" s="181"/>
      <c r="J263" s="181"/>
      <c r="K263" s="182"/>
      <c r="L263" s="180" t="s">
        <v>14</v>
      </c>
      <c r="M263" s="181"/>
      <c r="N263" s="181"/>
      <c r="O263" s="182"/>
    </row>
    <row r="264" spans="1:15" ht="30.75" thickBot="1">
      <c r="A264" s="212"/>
      <c r="B264" s="36" t="s">
        <v>5</v>
      </c>
      <c r="C264" s="36" t="s">
        <v>7</v>
      </c>
      <c r="D264" s="183"/>
      <c r="E264" s="184"/>
      <c r="F264" s="185"/>
      <c r="G264" s="36" t="s">
        <v>10</v>
      </c>
      <c r="H264" s="183" t="s">
        <v>13</v>
      </c>
      <c r="I264" s="184"/>
      <c r="J264" s="184"/>
      <c r="K264" s="185"/>
      <c r="L264" s="183"/>
      <c r="M264" s="184"/>
      <c r="N264" s="184"/>
      <c r="O264" s="185"/>
    </row>
    <row r="265" spans="1:15" ht="30.75" thickBot="1">
      <c r="A265" s="213"/>
      <c r="B265" s="39"/>
      <c r="C265" s="39"/>
      <c r="D265" s="40" t="s">
        <v>15</v>
      </c>
      <c r="E265" s="40" t="s">
        <v>16</v>
      </c>
      <c r="F265" s="40" t="s">
        <v>17</v>
      </c>
      <c r="G265" s="124" t="s">
        <v>11</v>
      </c>
      <c r="H265" s="40" t="s">
        <v>75</v>
      </c>
      <c r="I265" s="40" t="s">
        <v>18</v>
      </c>
      <c r="J265" s="40" t="s">
        <v>97</v>
      </c>
      <c r="K265" s="40" t="s">
        <v>89</v>
      </c>
      <c r="L265" s="40" t="s">
        <v>20</v>
      </c>
      <c r="M265" s="40" t="s">
        <v>21</v>
      </c>
      <c r="N265" s="40" t="s">
        <v>90</v>
      </c>
      <c r="O265" s="40" t="s">
        <v>22</v>
      </c>
    </row>
    <row r="266" spans="1:15" ht="16.5" thickBot="1">
      <c r="A266" s="43">
        <v>1</v>
      </c>
      <c r="B266" s="33">
        <v>2</v>
      </c>
      <c r="C266" s="33">
        <v>3</v>
      </c>
      <c r="D266" s="33">
        <v>4</v>
      </c>
      <c r="E266" s="33">
        <v>5</v>
      </c>
      <c r="F266" s="33">
        <v>6</v>
      </c>
      <c r="G266" s="33">
        <v>7</v>
      </c>
      <c r="H266" s="33">
        <v>8</v>
      </c>
      <c r="I266" s="33">
        <v>9</v>
      </c>
      <c r="J266" s="33">
        <v>10</v>
      </c>
      <c r="K266" s="33">
        <v>11</v>
      </c>
      <c r="L266" s="33">
        <v>12</v>
      </c>
      <c r="M266" s="33">
        <v>13</v>
      </c>
      <c r="N266" s="33">
        <v>14</v>
      </c>
      <c r="O266" s="33">
        <v>15</v>
      </c>
    </row>
    <row r="267" spans="1:15" ht="16.5" customHeight="1" thickBot="1">
      <c r="A267" s="162" t="s">
        <v>47</v>
      </c>
      <c r="B267" s="163"/>
      <c r="C267" s="163"/>
      <c r="D267" s="163"/>
      <c r="E267" s="163"/>
      <c r="F267" s="163"/>
      <c r="G267" s="163"/>
      <c r="H267" s="163"/>
      <c r="I267" s="163"/>
      <c r="J267" s="163"/>
      <c r="K267" s="163"/>
      <c r="L267" s="163"/>
      <c r="M267" s="163"/>
      <c r="N267" s="163"/>
      <c r="O267" s="164"/>
    </row>
    <row r="268" spans="1:15">
      <c r="A268" s="214">
        <v>88</v>
      </c>
      <c r="B268" s="207" t="s">
        <v>149</v>
      </c>
      <c r="C268" s="205" t="s">
        <v>146</v>
      </c>
      <c r="D268" s="207">
        <v>10.75</v>
      </c>
      <c r="E268" s="207">
        <v>6.8</v>
      </c>
      <c r="F268" s="207">
        <f>9.2+0.34</f>
        <v>9.5399999999999991</v>
      </c>
      <c r="G268" s="207">
        <v>136.6</v>
      </c>
      <c r="H268" s="207">
        <v>0.04</v>
      </c>
      <c r="I268" s="207">
        <v>16.03</v>
      </c>
      <c r="J268" s="207">
        <v>191</v>
      </c>
      <c r="K268" s="207">
        <v>0</v>
      </c>
      <c r="L268" s="207">
        <v>60.6</v>
      </c>
      <c r="M268" s="207">
        <v>154</v>
      </c>
      <c r="N268" s="207">
        <v>0.9</v>
      </c>
      <c r="O268" s="207">
        <v>0.62</v>
      </c>
    </row>
    <row r="269" spans="1:15" ht="48.75" customHeight="1" thickBot="1">
      <c r="A269" s="215"/>
      <c r="B269" s="208"/>
      <c r="C269" s="206"/>
      <c r="D269" s="208"/>
      <c r="E269" s="208"/>
      <c r="F269" s="208"/>
      <c r="G269" s="208"/>
      <c r="H269" s="208"/>
      <c r="I269" s="208"/>
      <c r="J269" s="208"/>
      <c r="K269" s="208"/>
      <c r="L269" s="208"/>
      <c r="M269" s="208"/>
      <c r="N269" s="208"/>
      <c r="O269" s="208"/>
    </row>
    <row r="270" spans="1:15" ht="32.25" thickBot="1">
      <c r="A270" s="133">
        <v>349</v>
      </c>
      <c r="B270" s="32" t="s">
        <v>34</v>
      </c>
      <c r="C270" s="33" t="s">
        <v>35</v>
      </c>
      <c r="D270" s="132">
        <v>0.6</v>
      </c>
      <c r="E270" s="132">
        <v>0</v>
      </c>
      <c r="F270" s="132">
        <v>29</v>
      </c>
      <c r="G270" s="132">
        <v>111</v>
      </c>
      <c r="H270" s="132">
        <v>0</v>
      </c>
      <c r="I270" s="132">
        <v>0.4</v>
      </c>
      <c r="J270" s="65">
        <v>200</v>
      </c>
      <c r="K270" s="65">
        <v>0</v>
      </c>
      <c r="L270" s="65">
        <v>25</v>
      </c>
      <c r="M270" s="65">
        <v>39.6</v>
      </c>
      <c r="N270" s="65">
        <v>0</v>
      </c>
      <c r="O270" s="65">
        <v>0.6</v>
      </c>
    </row>
    <row r="271" spans="1:15" ht="16.5" thickBot="1">
      <c r="A271" s="131">
        <v>1</v>
      </c>
      <c r="B271" s="32" t="s">
        <v>59</v>
      </c>
      <c r="C271" s="33" t="s">
        <v>79</v>
      </c>
      <c r="D271" s="132">
        <v>2.5</v>
      </c>
      <c r="E271" s="132">
        <v>7.5</v>
      </c>
      <c r="F271" s="132">
        <v>14.9</v>
      </c>
      <c r="G271" s="132">
        <v>158</v>
      </c>
      <c r="H271" s="32">
        <v>0</v>
      </c>
      <c r="I271" s="32">
        <v>0</v>
      </c>
      <c r="J271" s="32">
        <v>45</v>
      </c>
      <c r="K271" s="32">
        <v>0.15</v>
      </c>
      <c r="L271" s="32">
        <v>19.600000000000001</v>
      </c>
      <c r="M271" s="32">
        <v>71.5</v>
      </c>
      <c r="N271" s="32">
        <v>0.03</v>
      </c>
      <c r="O271" s="32">
        <v>1.62</v>
      </c>
    </row>
    <row r="272" spans="1:15" ht="16.5" thickBot="1">
      <c r="A272" s="131"/>
      <c r="B272" s="32" t="s">
        <v>36</v>
      </c>
      <c r="C272" s="33">
        <v>40</v>
      </c>
      <c r="D272" s="34">
        <v>3</v>
      </c>
      <c r="E272" s="34">
        <v>2</v>
      </c>
      <c r="F272" s="34">
        <v>26</v>
      </c>
      <c r="G272" s="34">
        <v>145</v>
      </c>
      <c r="H272" s="34">
        <v>0.03</v>
      </c>
      <c r="I272" s="34">
        <v>0</v>
      </c>
      <c r="J272" s="34">
        <v>0</v>
      </c>
      <c r="K272" s="34">
        <v>0</v>
      </c>
      <c r="L272" s="34">
        <v>4.4000000000000004</v>
      </c>
      <c r="M272" s="34">
        <v>20</v>
      </c>
      <c r="N272" s="34">
        <v>0</v>
      </c>
      <c r="O272" s="34">
        <v>0.3</v>
      </c>
    </row>
    <row r="273" spans="1:15" ht="16.5" thickBot="1">
      <c r="A273" s="145"/>
      <c r="B273" s="32" t="s">
        <v>28</v>
      </c>
      <c r="C273" s="32"/>
      <c r="D273" s="32">
        <f>SUM(D268:D272)</f>
        <v>16.850000000000001</v>
      </c>
      <c r="E273" s="32">
        <f t="shared" ref="E273:O273" si="8">SUM(E268:E272)</f>
        <v>16.3</v>
      </c>
      <c r="F273" s="32">
        <f t="shared" si="8"/>
        <v>79.44</v>
      </c>
      <c r="G273" s="32">
        <f t="shared" si="8"/>
        <v>550.6</v>
      </c>
      <c r="H273" s="32">
        <f t="shared" si="8"/>
        <v>7.0000000000000007E-2</v>
      </c>
      <c r="I273" s="32">
        <f t="shared" si="8"/>
        <v>16.43</v>
      </c>
      <c r="J273" s="32">
        <f t="shared" si="8"/>
        <v>436</v>
      </c>
      <c r="K273" s="32">
        <f t="shared" si="8"/>
        <v>0.15</v>
      </c>
      <c r="L273" s="32">
        <f t="shared" si="8"/>
        <v>109.6</v>
      </c>
      <c r="M273" s="32">
        <f t="shared" si="8"/>
        <v>285.10000000000002</v>
      </c>
      <c r="N273" s="32">
        <f t="shared" si="8"/>
        <v>0.93</v>
      </c>
      <c r="O273" s="32">
        <f t="shared" si="8"/>
        <v>3.1399999999999997</v>
      </c>
    </row>
    <row r="274" spans="1:15" ht="15.75">
      <c r="A274" s="146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</row>
    <row r="275" spans="1:15" ht="15.75">
      <c r="A275" s="146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</row>
    <row r="276" spans="1:15" ht="15.75">
      <c r="A276" s="146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</row>
    <row r="277" spans="1:15" ht="15.75">
      <c r="A277" s="146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</row>
    <row r="278" spans="1:15" ht="15.75">
      <c r="A278" s="146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</row>
    <row r="279" spans="1:15" ht="15.75">
      <c r="A279" s="146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1:15" ht="15.75">
      <c r="A280" s="146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</row>
    <row r="281" spans="1:15" ht="15.75">
      <c r="A281" s="146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</row>
    <row r="282" spans="1:15" ht="15.75">
      <c r="A282" s="146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</row>
    <row r="283" spans="1:15" ht="15.75">
      <c r="A283" s="146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</row>
    <row r="284" spans="1:15" ht="15.75">
      <c r="A284" s="146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</row>
    <row r="285" spans="1:15" ht="15.75">
      <c r="A285" s="146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</row>
    <row r="286" spans="1:15" ht="15.75">
      <c r="A286" s="134" t="s">
        <v>51</v>
      </c>
    </row>
    <row r="287" spans="1:15" ht="15.75">
      <c r="A287" s="134" t="s">
        <v>58</v>
      </c>
    </row>
    <row r="288" spans="1:15" ht="15.75">
      <c r="A288" s="134" t="s">
        <v>2</v>
      </c>
    </row>
    <row r="289" spans="1:15" ht="15.75">
      <c r="A289" s="134" t="s">
        <v>77</v>
      </c>
    </row>
    <row r="290" spans="1:15" ht="15.75">
      <c r="A290" s="134" t="s">
        <v>68</v>
      </c>
    </row>
    <row r="291" spans="1:15" ht="15.75">
      <c r="A291" s="134" t="s">
        <v>133</v>
      </c>
    </row>
    <row r="292" spans="1:15">
      <c r="A292" s="135" t="s">
        <v>134</v>
      </c>
    </row>
    <row r="293" spans="1:15" ht="16.5" thickBot="1">
      <c r="A293" s="141"/>
    </row>
    <row r="294" spans="1:15" ht="30" customHeight="1">
      <c r="A294" s="211" t="s">
        <v>30</v>
      </c>
      <c r="B294" s="123" t="s">
        <v>4</v>
      </c>
      <c r="C294" s="123" t="s">
        <v>6</v>
      </c>
      <c r="D294" s="180" t="s">
        <v>8</v>
      </c>
      <c r="E294" s="181"/>
      <c r="F294" s="182"/>
      <c r="G294" s="123" t="s">
        <v>9</v>
      </c>
      <c r="H294" s="180" t="s">
        <v>12</v>
      </c>
      <c r="I294" s="181"/>
      <c r="J294" s="181"/>
      <c r="K294" s="182"/>
      <c r="L294" s="180" t="s">
        <v>14</v>
      </c>
      <c r="M294" s="181"/>
      <c r="N294" s="181"/>
      <c r="O294" s="182"/>
    </row>
    <row r="295" spans="1:15" ht="30.75" thickBot="1">
      <c r="A295" s="212"/>
      <c r="B295" s="36" t="s">
        <v>5</v>
      </c>
      <c r="C295" s="36" t="s">
        <v>7</v>
      </c>
      <c r="D295" s="183"/>
      <c r="E295" s="184"/>
      <c r="F295" s="185"/>
      <c r="G295" s="36" t="s">
        <v>10</v>
      </c>
      <c r="H295" s="183" t="s">
        <v>13</v>
      </c>
      <c r="I295" s="184"/>
      <c r="J295" s="184"/>
      <c r="K295" s="185"/>
      <c r="L295" s="183"/>
      <c r="M295" s="184"/>
      <c r="N295" s="184"/>
      <c r="O295" s="185"/>
    </row>
    <row r="296" spans="1:15" ht="30.75" thickBot="1">
      <c r="A296" s="213"/>
      <c r="B296" s="39"/>
      <c r="C296" s="39"/>
      <c r="D296" s="40" t="s">
        <v>15</v>
      </c>
      <c r="E296" s="40" t="s">
        <v>16</v>
      </c>
      <c r="F296" s="40" t="s">
        <v>17</v>
      </c>
      <c r="G296" s="124" t="s">
        <v>11</v>
      </c>
      <c r="H296" s="40" t="s">
        <v>75</v>
      </c>
      <c r="I296" s="40" t="s">
        <v>18</v>
      </c>
      <c r="J296" s="40" t="s">
        <v>97</v>
      </c>
      <c r="K296" s="40" t="s">
        <v>89</v>
      </c>
      <c r="L296" s="40" t="s">
        <v>20</v>
      </c>
      <c r="M296" s="40" t="s">
        <v>21</v>
      </c>
      <c r="N296" s="40" t="s">
        <v>91</v>
      </c>
      <c r="O296" s="40" t="s">
        <v>22</v>
      </c>
    </row>
    <row r="297" spans="1:15" ht="16.5" thickBot="1">
      <c r="A297" s="43">
        <v>1</v>
      </c>
      <c r="B297" s="33">
        <v>2</v>
      </c>
      <c r="C297" s="33">
        <v>3</v>
      </c>
      <c r="D297" s="33">
        <v>4</v>
      </c>
      <c r="E297" s="33">
        <v>5</v>
      </c>
      <c r="F297" s="33">
        <v>6</v>
      </c>
      <c r="G297" s="33">
        <v>7</v>
      </c>
      <c r="H297" s="33">
        <v>8</v>
      </c>
      <c r="I297" s="33">
        <v>9</v>
      </c>
      <c r="J297" s="33">
        <v>10</v>
      </c>
      <c r="K297" s="33">
        <v>11</v>
      </c>
      <c r="L297" s="33">
        <v>12</v>
      </c>
      <c r="M297" s="33">
        <v>13</v>
      </c>
      <c r="N297" s="33">
        <v>14</v>
      </c>
      <c r="O297" s="33">
        <v>15</v>
      </c>
    </row>
    <row r="298" spans="1:15" ht="16.5" customHeight="1" thickBot="1">
      <c r="A298" s="162" t="s">
        <v>52</v>
      </c>
      <c r="B298" s="163"/>
      <c r="C298" s="163"/>
      <c r="D298" s="163"/>
      <c r="E298" s="163"/>
      <c r="F298" s="163"/>
      <c r="G298" s="163"/>
      <c r="H298" s="163"/>
      <c r="I298" s="163"/>
      <c r="J298" s="163"/>
      <c r="K298" s="163"/>
      <c r="L298" s="163"/>
      <c r="M298" s="163"/>
      <c r="N298" s="163"/>
      <c r="O298" s="164"/>
    </row>
    <row r="299" spans="1:15" ht="16.5" thickBot="1">
      <c r="A299" s="131">
        <v>244</v>
      </c>
      <c r="B299" s="32" t="s">
        <v>64</v>
      </c>
      <c r="C299" s="33" t="s">
        <v>80</v>
      </c>
      <c r="D299" s="32">
        <v>13.3</v>
      </c>
      <c r="E299" s="32">
        <v>14.33</v>
      </c>
      <c r="F299" s="32">
        <v>36</v>
      </c>
      <c r="G299" s="32">
        <v>387</v>
      </c>
      <c r="H299" s="32">
        <v>0.19</v>
      </c>
      <c r="I299" s="32">
        <v>6.5</v>
      </c>
      <c r="J299" s="32">
        <v>865</v>
      </c>
      <c r="K299" s="32">
        <v>0</v>
      </c>
      <c r="L299" s="32">
        <v>38</v>
      </c>
      <c r="M299" s="32">
        <v>228</v>
      </c>
      <c r="N299" s="32">
        <v>0</v>
      </c>
      <c r="O299" s="32">
        <v>2.7</v>
      </c>
    </row>
    <row r="300" spans="1:15" ht="16.5" thickBot="1">
      <c r="A300" s="133">
        <v>375</v>
      </c>
      <c r="B300" s="32" t="s">
        <v>49</v>
      </c>
      <c r="C300" s="33">
        <v>200</v>
      </c>
      <c r="D300" s="132">
        <v>1.4</v>
      </c>
      <c r="E300" s="132">
        <v>1.6</v>
      </c>
      <c r="F300" s="132">
        <v>17.7</v>
      </c>
      <c r="G300" s="132">
        <v>81</v>
      </c>
      <c r="H300" s="132">
        <v>0.02</v>
      </c>
      <c r="I300" s="132">
        <v>0.09</v>
      </c>
      <c r="J300" s="65">
        <v>0.01</v>
      </c>
      <c r="K300" s="65">
        <v>0</v>
      </c>
      <c r="L300" s="65">
        <v>26.5</v>
      </c>
      <c r="M300" s="65">
        <v>49.1</v>
      </c>
      <c r="N300" s="65">
        <v>0</v>
      </c>
      <c r="O300" s="65">
        <v>0.4</v>
      </c>
    </row>
    <row r="301" spans="1:15" ht="16.5" thickBot="1">
      <c r="A301" s="131">
        <v>3</v>
      </c>
      <c r="B301" s="132" t="s">
        <v>44</v>
      </c>
      <c r="C301" s="30" t="s">
        <v>79</v>
      </c>
      <c r="D301" s="132">
        <v>4.7</v>
      </c>
      <c r="E301" s="132">
        <v>3.7</v>
      </c>
      <c r="F301" s="132">
        <v>13.6</v>
      </c>
      <c r="G301" s="132">
        <v>120</v>
      </c>
      <c r="H301" s="132">
        <v>0</v>
      </c>
      <c r="I301" s="132">
        <v>0.1</v>
      </c>
      <c r="J301" s="65">
        <v>26.03</v>
      </c>
      <c r="K301" s="65">
        <v>0</v>
      </c>
      <c r="L301" s="65">
        <v>40.4</v>
      </c>
      <c r="M301" s="65">
        <v>123.6</v>
      </c>
      <c r="N301" s="65">
        <v>0.03</v>
      </c>
      <c r="O301" s="65">
        <v>0.6</v>
      </c>
    </row>
    <row r="302" spans="1:15" ht="16.5" thickBot="1">
      <c r="A302" s="131">
        <v>338</v>
      </c>
      <c r="B302" s="32" t="s">
        <v>87</v>
      </c>
      <c r="C302" s="33">
        <v>100</v>
      </c>
      <c r="D302" s="34">
        <v>0.4</v>
      </c>
      <c r="E302" s="34">
        <v>0.3</v>
      </c>
      <c r="F302" s="34">
        <v>10.3</v>
      </c>
      <c r="G302" s="34">
        <v>47</v>
      </c>
      <c r="H302" s="34">
        <v>0.02</v>
      </c>
      <c r="I302" s="34">
        <v>5</v>
      </c>
      <c r="J302" s="34">
        <v>0.03</v>
      </c>
      <c r="K302" s="34">
        <v>0</v>
      </c>
      <c r="L302" s="34">
        <v>19</v>
      </c>
      <c r="M302" s="34">
        <v>16</v>
      </c>
      <c r="N302" s="34">
        <v>1</v>
      </c>
      <c r="O302" s="34">
        <v>2.2999999999999998</v>
      </c>
    </row>
    <row r="303" spans="1:15" ht="16.5" thickBot="1">
      <c r="A303" s="131"/>
      <c r="B303" s="32" t="s">
        <v>28</v>
      </c>
      <c r="C303" s="33"/>
      <c r="D303" s="32">
        <f>SUM(D299:D302)</f>
        <v>19.8</v>
      </c>
      <c r="E303" s="32">
        <f t="shared" ref="E303:O303" si="9">SUM(E299:E302)</f>
        <v>19.93</v>
      </c>
      <c r="F303" s="32">
        <f t="shared" si="9"/>
        <v>77.599999999999994</v>
      </c>
      <c r="G303" s="32">
        <f t="shared" si="9"/>
        <v>635</v>
      </c>
      <c r="H303" s="32">
        <f t="shared" si="9"/>
        <v>0.22999999999999998</v>
      </c>
      <c r="I303" s="32">
        <f t="shared" si="9"/>
        <v>11.69</v>
      </c>
      <c r="J303" s="32">
        <f t="shared" si="9"/>
        <v>891.06999999999994</v>
      </c>
      <c r="K303" s="32">
        <f t="shared" si="9"/>
        <v>0</v>
      </c>
      <c r="L303" s="32">
        <f t="shared" si="9"/>
        <v>123.9</v>
      </c>
      <c r="M303" s="32">
        <f t="shared" si="9"/>
        <v>416.70000000000005</v>
      </c>
      <c r="N303" s="32">
        <f t="shared" si="9"/>
        <v>1.03</v>
      </c>
      <c r="O303" s="32">
        <f t="shared" si="9"/>
        <v>6</v>
      </c>
    </row>
    <row r="304" spans="1:15" ht="16.5" thickBot="1">
      <c r="A304" s="159" t="s">
        <v>65</v>
      </c>
      <c r="B304" s="160"/>
      <c r="C304" s="161"/>
      <c r="D304" s="32">
        <f t="shared" ref="D304:O304" si="10">D27+D50+D84+D113+D146+D177+D209+D239+D273</f>
        <v>161.91999999999999</v>
      </c>
      <c r="E304" s="32">
        <f t="shared" si="10"/>
        <v>163.34</v>
      </c>
      <c r="F304" s="32">
        <f t="shared" si="10"/>
        <v>646.23</v>
      </c>
      <c r="G304" s="32">
        <f t="shared" si="10"/>
        <v>4908.4000000000005</v>
      </c>
      <c r="H304" s="32">
        <f t="shared" si="10"/>
        <v>1.7040000000000004</v>
      </c>
      <c r="I304" s="32">
        <f t="shared" si="10"/>
        <v>132.46</v>
      </c>
      <c r="J304" s="32">
        <f t="shared" si="10"/>
        <v>2467.23</v>
      </c>
      <c r="K304" s="32">
        <f t="shared" si="10"/>
        <v>17.989999999999995</v>
      </c>
      <c r="L304" s="32">
        <f t="shared" si="10"/>
        <v>1265.0099999999998</v>
      </c>
      <c r="M304" s="32">
        <f t="shared" si="10"/>
        <v>2904.3999999999996</v>
      </c>
      <c r="N304" s="32">
        <f t="shared" si="10"/>
        <v>129.53399999999999</v>
      </c>
      <c r="O304" s="32">
        <f t="shared" si="10"/>
        <v>40.94</v>
      </c>
    </row>
  </sheetData>
  <mergeCells count="203">
    <mergeCell ref="A267:O267"/>
    <mergeCell ref="A298:O298"/>
    <mergeCell ref="A304:C304"/>
    <mergeCell ref="M268:M269"/>
    <mergeCell ref="N268:N269"/>
    <mergeCell ref="O268:O269"/>
    <mergeCell ref="A294:A296"/>
    <mergeCell ref="D294:F295"/>
    <mergeCell ref="H294:K294"/>
    <mergeCell ref="L294:O295"/>
    <mergeCell ref="H295:K295"/>
    <mergeCell ref="G268:G269"/>
    <mergeCell ref="H268:H269"/>
    <mergeCell ref="I268:I269"/>
    <mergeCell ref="J268:J269"/>
    <mergeCell ref="K268:K269"/>
    <mergeCell ref="L268:L269"/>
    <mergeCell ref="A268:A269"/>
    <mergeCell ref="B268:B269"/>
    <mergeCell ref="C268:C269"/>
    <mergeCell ref="D268:D269"/>
    <mergeCell ref="E268:E269"/>
    <mergeCell ref="F268:F269"/>
    <mergeCell ref="A263:A265"/>
    <mergeCell ref="D263:F264"/>
    <mergeCell ref="H263:K263"/>
    <mergeCell ref="L263:O264"/>
    <mergeCell ref="H264:K264"/>
    <mergeCell ref="J239:J240"/>
    <mergeCell ref="K239:K240"/>
    <mergeCell ref="L239:L240"/>
    <mergeCell ref="M239:M240"/>
    <mergeCell ref="N239:N240"/>
    <mergeCell ref="O239:O240"/>
    <mergeCell ref="A234:O234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M209:M210"/>
    <mergeCell ref="N209:N210"/>
    <mergeCell ref="O209:O210"/>
    <mergeCell ref="A230:A232"/>
    <mergeCell ref="D230:F231"/>
    <mergeCell ref="H230:K230"/>
    <mergeCell ref="L230:O231"/>
    <mergeCell ref="H231:K231"/>
    <mergeCell ref="G209:G210"/>
    <mergeCell ref="H209:H210"/>
    <mergeCell ref="I209:I210"/>
    <mergeCell ref="J209:J210"/>
    <mergeCell ref="K209:K210"/>
    <mergeCell ref="L209:L210"/>
    <mergeCell ref="A209:A210"/>
    <mergeCell ref="B209:B210"/>
    <mergeCell ref="C209:C210"/>
    <mergeCell ref="D209:D210"/>
    <mergeCell ref="E209:E210"/>
    <mergeCell ref="F209:F210"/>
    <mergeCell ref="A200:A202"/>
    <mergeCell ref="D200:F201"/>
    <mergeCell ref="H200:K200"/>
    <mergeCell ref="L200:O201"/>
    <mergeCell ref="H201:K201"/>
    <mergeCell ref="J177:J178"/>
    <mergeCell ref="K177:K178"/>
    <mergeCell ref="L177:L178"/>
    <mergeCell ref="M177:M178"/>
    <mergeCell ref="N177:N178"/>
    <mergeCell ref="O177:O178"/>
    <mergeCell ref="A171:O171"/>
    <mergeCell ref="A177:A178"/>
    <mergeCell ref="B177:B178"/>
    <mergeCell ref="C177:C178"/>
    <mergeCell ref="D177:D178"/>
    <mergeCell ref="E177:E178"/>
    <mergeCell ref="F177:F178"/>
    <mergeCell ref="G177:G178"/>
    <mergeCell ref="H177:H178"/>
    <mergeCell ref="I177:I178"/>
    <mergeCell ref="A140:O140"/>
    <mergeCell ref="A167:A169"/>
    <mergeCell ref="D167:F168"/>
    <mergeCell ref="H167:K167"/>
    <mergeCell ref="L167:O168"/>
    <mergeCell ref="H168:K168"/>
    <mergeCell ref="K113:K114"/>
    <mergeCell ref="L113:L114"/>
    <mergeCell ref="M113:M114"/>
    <mergeCell ref="N113:N114"/>
    <mergeCell ref="O113:O114"/>
    <mergeCell ref="A136:A138"/>
    <mergeCell ref="D136:F137"/>
    <mergeCell ref="H136:K136"/>
    <mergeCell ref="L136:O137"/>
    <mergeCell ref="H137:K137"/>
    <mergeCell ref="A108:O108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A104:A106"/>
    <mergeCell ref="D104:F105"/>
    <mergeCell ref="H104:K104"/>
    <mergeCell ref="L104:O105"/>
    <mergeCell ref="H105:K105"/>
    <mergeCell ref="H84:H85"/>
    <mergeCell ref="I84:I85"/>
    <mergeCell ref="J84:J85"/>
    <mergeCell ref="K84:K85"/>
    <mergeCell ref="L84:L85"/>
    <mergeCell ref="M84:M85"/>
    <mergeCell ref="M80:M81"/>
    <mergeCell ref="N80:N81"/>
    <mergeCell ref="O80:O81"/>
    <mergeCell ref="A84:A85"/>
    <mergeCell ref="B84:B85"/>
    <mergeCell ref="C84:C85"/>
    <mergeCell ref="D84:D85"/>
    <mergeCell ref="E84:E85"/>
    <mergeCell ref="F84:F85"/>
    <mergeCell ref="G84:G85"/>
    <mergeCell ref="G80:G81"/>
    <mergeCell ref="H80:H81"/>
    <mergeCell ref="I80:I81"/>
    <mergeCell ref="J80:J81"/>
    <mergeCell ref="K80:K81"/>
    <mergeCell ref="L80:L81"/>
    <mergeCell ref="A80:A81"/>
    <mergeCell ref="B80:B81"/>
    <mergeCell ref="C80:C81"/>
    <mergeCell ref="D80:D81"/>
    <mergeCell ref="E80:E81"/>
    <mergeCell ref="F80:F81"/>
    <mergeCell ref="N84:N85"/>
    <mergeCell ref="O84:O85"/>
    <mergeCell ref="J78:J79"/>
    <mergeCell ref="K78:K79"/>
    <mergeCell ref="L78:L79"/>
    <mergeCell ref="M78:M79"/>
    <mergeCell ref="N78:N79"/>
    <mergeCell ref="O78:O79"/>
    <mergeCell ref="A77:O77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H73:K73"/>
    <mergeCell ref="L73:O74"/>
    <mergeCell ref="H74:K74"/>
    <mergeCell ref="L27:L28"/>
    <mergeCell ref="M27:M28"/>
    <mergeCell ref="N27:N28"/>
    <mergeCell ref="O27:O28"/>
    <mergeCell ref="D41:F42"/>
    <mergeCell ref="H41:K41"/>
    <mergeCell ref="L41:O42"/>
    <mergeCell ref="H42:K42"/>
    <mergeCell ref="F27:F28"/>
    <mergeCell ref="G27:G28"/>
    <mergeCell ref="H27:H28"/>
    <mergeCell ref="I27:I28"/>
    <mergeCell ref="J27:J28"/>
    <mergeCell ref="K27:K28"/>
    <mergeCell ref="A204:O204"/>
    <mergeCell ref="D16:F17"/>
    <mergeCell ref="H16:K16"/>
    <mergeCell ref="L16:O17"/>
    <mergeCell ref="H17:K17"/>
    <mergeCell ref="D18:D19"/>
    <mergeCell ref="E18:E19"/>
    <mergeCell ref="F18:F19"/>
    <mergeCell ref="H18:H19"/>
    <mergeCell ref="I18:I19"/>
    <mergeCell ref="K18:K19"/>
    <mergeCell ref="L18:L19"/>
    <mergeCell ref="M18:M19"/>
    <mergeCell ref="N18:N19"/>
    <mergeCell ref="O18:O19"/>
    <mergeCell ref="A21:O21"/>
    <mergeCell ref="A27:A28"/>
    <mergeCell ref="B27:B28"/>
    <mergeCell ref="C27:C28"/>
    <mergeCell ref="D27:D28"/>
    <mergeCell ref="E27:E28"/>
    <mergeCell ref="A45:O45"/>
    <mergeCell ref="A73:A75"/>
    <mergeCell ref="D73:F74"/>
  </mergeCells>
  <pageMargins left="0.23622047244094491" right="0.23622047244094491" top="0.19685039370078741" bottom="0.19685039370078741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J18" sqref="J18"/>
    </sheetView>
  </sheetViews>
  <sheetFormatPr defaultRowHeight="15"/>
  <cols>
    <col min="1" max="1" width="21.85546875" customWidth="1"/>
    <col min="11" max="11" width="9.42578125" customWidth="1"/>
  </cols>
  <sheetData>
    <row r="2" spans="1:14">
      <c r="A2" t="s">
        <v>127</v>
      </c>
    </row>
    <row r="4" spans="1:14" ht="18">
      <c r="A4" s="45"/>
      <c r="B4" s="78" t="s">
        <v>99</v>
      </c>
      <c r="C4" s="78" t="s">
        <v>100</v>
      </c>
      <c r="D4" s="78" t="s">
        <v>101</v>
      </c>
      <c r="E4" s="78" t="s">
        <v>102</v>
      </c>
      <c r="F4" s="78" t="s">
        <v>20</v>
      </c>
      <c r="G4" s="78" t="s">
        <v>103</v>
      </c>
      <c r="H4" s="79" t="s">
        <v>107</v>
      </c>
      <c r="I4" s="78" t="s">
        <v>21</v>
      </c>
      <c r="J4" s="78" t="s">
        <v>18</v>
      </c>
      <c r="K4" s="78" t="s">
        <v>95</v>
      </c>
      <c r="L4" s="78" t="s">
        <v>104</v>
      </c>
      <c r="M4" s="78" t="s">
        <v>90</v>
      </c>
    </row>
    <row r="5" spans="1:14">
      <c r="A5" s="78" t="s">
        <v>108</v>
      </c>
      <c r="B5" s="45">
        <f>нош!D304</f>
        <v>161.91999999999999</v>
      </c>
      <c r="C5" s="45">
        <f>нош!E304</f>
        <v>163.34</v>
      </c>
      <c r="D5" s="45">
        <f>нош!F304</f>
        <v>646.23</v>
      </c>
      <c r="E5" s="45">
        <f>нош!G304</f>
        <v>4908.4000000000005</v>
      </c>
      <c r="F5" s="45">
        <f>нош!L304</f>
        <v>1265.0099999999998</v>
      </c>
      <c r="G5" s="45">
        <f>нош!O304</f>
        <v>40.94</v>
      </c>
      <c r="H5" s="45">
        <f>нош!H304</f>
        <v>1.7040000000000004</v>
      </c>
      <c r="I5" s="45">
        <f>нош!M304</f>
        <v>2904.3999999999996</v>
      </c>
      <c r="J5" s="45">
        <f>нош!I304</f>
        <v>132.46</v>
      </c>
      <c r="K5" s="45">
        <f>нош!J304</f>
        <v>2467.23</v>
      </c>
      <c r="L5" s="45">
        <f>нош!K304</f>
        <v>17.989999999999995</v>
      </c>
      <c r="M5" s="45">
        <f>нош!N304</f>
        <v>129.53399999999999</v>
      </c>
    </row>
    <row r="6" spans="1:14">
      <c r="A6" s="78" t="s">
        <v>106</v>
      </c>
      <c r="B6" s="45">
        <v>225</v>
      </c>
      <c r="C6" s="45">
        <v>230</v>
      </c>
      <c r="D6" s="45">
        <v>98</v>
      </c>
      <c r="E6" s="45">
        <v>5875</v>
      </c>
      <c r="F6" s="45">
        <v>175</v>
      </c>
      <c r="G6" s="45">
        <v>45</v>
      </c>
      <c r="H6" s="45">
        <v>3.5</v>
      </c>
      <c r="I6" s="45">
        <v>3000</v>
      </c>
      <c r="J6" s="45">
        <v>175</v>
      </c>
      <c r="K6" s="45">
        <v>2250</v>
      </c>
      <c r="L6" s="45">
        <v>25</v>
      </c>
      <c r="M6" s="45">
        <v>250</v>
      </c>
    </row>
    <row r="7" spans="1:14">
      <c r="A7" s="78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4">
      <c r="A8" s="45" t="s">
        <v>110</v>
      </c>
      <c r="B8" s="45">
        <f>B5/10</f>
        <v>16.192</v>
      </c>
      <c r="C8" s="45">
        <f>C5/10</f>
        <v>16.334</v>
      </c>
      <c r="D8" s="45">
        <f>D5/10</f>
        <v>64.623000000000005</v>
      </c>
      <c r="E8" s="45">
        <f>E5/10</f>
        <v>490.84000000000003</v>
      </c>
      <c r="F8" s="45">
        <f t="shared" ref="F8:M8" si="0">F5/10</f>
        <v>126.50099999999998</v>
      </c>
      <c r="G8" s="45">
        <f t="shared" si="0"/>
        <v>4.0939999999999994</v>
      </c>
      <c r="H8" s="45">
        <f t="shared" si="0"/>
        <v>0.17040000000000005</v>
      </c>
      <c r="I8" s="45">
        <f t="shared" si="0"/>
        <v>290.43999999999994</v>
      </c>
      <c r="J8" s="45">
        <f t="shared" si="0"/>
        <v>13.246</v>
      </c>
      <c r="K8" s="45">
        <f t="shared" si="0"/>
        <v>246.72300000000001</v>
      </c>
      <c r="L8" s="45">
        <f t="shared" si="0"/>
        <v>1.7989999999999995</v>
      </c>
      <c r="M8" s="45">
        <f t="shared" si="0"/>
        <v>12.953399999999998</v>
      </c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81" t="s">
        <v>113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>
      <c r="A11" s="84" t="s">
        <v>114</v>
      </c>
      <c r="B11" s="45"/>
      <c r="C11" s="45"/>
      <c r="D11" s="45" t="s">
        <v>105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>
      <c r="A12" s="82" t="s">
        <v>111</v>
      </c>
      <c r="B12" s="45">
        <f>B8</f>
        <v>16.192</v>
      </c>
      <c r="C12" s="45">
        <f>B8</f>
        <v>16.192</v>
      </c>
      <c r="D12" s="45">
        <f>B12/C12</f>
        <v>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>
      <c r="A13" s="83" t="s">
        <v>125</v>
      </c>
      <c r="B13" s="45">
        <f>C8</f>
        <v>16.334</v>
      </c>
      <c r="C13" s="45">
        <f>B8</f>
        <v>16.192</v>
      </c>
      <c r="D13" s="45">
        <f>B13/C13</f>
        <v>1.0087697628458498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>
      <c r="A14" s="83" t="s">
        <v>112</v>
      </c>
      <c r="B14" s="45">
        <f>D8</f>
        <v>64.623000000000005</v>
      </c>
      <c r="C14" s="45">
        <f>B8</f>
        <v>16.192</v>
      </c>
      <c r="D14" s="45">
        <f>B14/C14</f>
        <v>3.9910449604743086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16"/>
  <sheetViews>
    <sheetView workbookViewId="0">
      <selection activeCell="G16" sqref="G16"/>
    </sheetView>
  </sheetViews>
  <sheetFormatPr defaultRowHeight="15"/>
  <cols>
    <col min="1" max="1" width="21.85546875" customWidth="1"/>
    <col min="11" max="11" width="9.42578125" customWidth="1"/>
  </cols>
  <sheetData>
    <row r="2" spans="1:14">
      <c r="A2" t="s">
        <v>128</v>
      </c>
    </row>
    <row r="4" spans="1:14" ht="18">
      <c r="B4" s="78" t="s">
        <v>99</v>
      </c>
      <c r="C4" s="78" t="s">
        <v>100</v>
      </c>
      <c r="D4" s="78" t="s">
        <v>101</v>
      </c>
      <c r="E4" s="78" t="s">
        <v>102</v>
      </c>
      <c r="F4" s="78" t="s">
        <v>20</v>
      </c>
      <c r="G4" s="78" t="s">
        <v>103</v>
      </c>
      <c r="H4" s="79" t="s">
        <v>107</v>
      </c>
      <c r="I4" s="78" t="s">
        <v>21</v>
      </c>
      <c r="J4" s="78" t="s">
        <v>18</v>
      </c>
      <c r="K4" s="78" t="s">
        <v>95</v>
      </c>
      <c r="L4" s="78" t="s">
        <v>104</v>
      </c>
      <c r="M4" s="78" t="s">
        <v>90</v>
      </c>
    </row>
    <row r="5" spans="1:14">
      <c r="A5" s="80" t="s">
        <v>108</v>
      </c>
      <c r="B5" s="45">
        <f>тжс!D257</f>
        <v>192.94</v>
      </c>
      <c r="C5" s="45">
        <f>тжс!E257</f>
        <v>201.88999999999996</v>
      </c>
      <c r="D5" s="45">
        <f>тжс!F257</f>
        <v>778.26</v>
      </c>
      <c r="E5" s="45">
        <f>тжс!G257</f>
        <v>5617.1</v>
      </c>
      <c r="F5" s="45">
        <f>тжс!H257</f>
        <v>2.0240000000000005</v>
      </c>
      <c r="G5" s="45">
        <f>тжс!I257</f>
        <v>190.75</v>
      </c>
      <c r="H5" s="45">
        <f>тжс!J257</f>
        <v>2557.31</v>
      </c>
      <c r="I5" s="45">
        <f>тжс!K257</f>
        <v>18.039999999999996</v>
      </c>
      <c r="J5" s="45">
        <f>тжс!L257</f>
        <v>1530.4</v>
      </c>
      <c r="K5" s="45">
        <f>тжс!M257</f>
        <v>3438.1499999999996</v>
      </c>
      <c r="L5" s="45">
        <f>тжс!N257</f>
        <v>166.8</v>
      </c>
      <c r="M5" s="45">
        <f>тжс!O257</f>
        <v>46.029999999999987</v>
      </c>
    </row>
    <row r="6" spans="1:14">
      <c r="A6" s="80" t="s">
        <v>106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4">
      <c r="A7" s="80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4">
      <c r="A8" s="21" t="s">
        <v>110</v>
      </c>
      <c r="B8" s="45">
        <f>B5/10</f>
        <v>19.294</v>
      </c>
      <c r="C8" s="45">
        <f>C5/10</f>
        <v>20.188999999999997</v>
      </c>
      <c r="D8" s="45">
        <f>D5/10</f>
        <v>77.825999999999993</v>
      </c>
      <c r="E8" s="45">
        <f>E5/10</f>
        <v>561.71</v>
      </c>
      <c r="F8" s="45">
        <f t="shared" ref="F8:M8" si="0">F5/10</f>
        <v>0.20240000000000005</v>
      </c>
      <c r="G8" s="45">
        <f t="shared" si="0"/>
        <v>19.074999999999999</v>
      </c>
      <c r="H8" s="45">
        <f t="shared" si="0"/>
        <v>255.73099999999999</v>
      </c>
      <c r="I8" s="45">
        <f t="shared" si="0"/>
        <v>1.8039999999999996</v>
      </c>
      <c r="J8" s="45">
        <f t="shared" si="0"/>
        <v>153.04000000000002</v>
      </c>
      <c r="K8" s="45">
        <f t="shared" si="0"/>
        <v>343.81499999999994</v>
      </c>
      <c r="L8" s="45">
        <f t="shared" si="0"/>
        <v>16.68</v>
      </c>
      <c r="M8" s="45">
        <f t="shared" si="0"/>
        <v>4.6029999999999989</v>
      </c>
      <c r="N8" s="21"/>
    </row>
    <row r="9" spans="1:1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>
      <c r="A10" s="81" t="s">
        <v>113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>
      <c r="A11" s="84" t="s">
        <v>114</v>
      </c>
      <c r="B11" s="45"/>
      <c r="C11" s="45"/>
      <c r="D11" s="45" t="s">
        <v>105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>
      <c r="A12" s="82" t="s">
        <v>111</v>
      </c>
      <c r="B12" s="45">
        <v>19.204000000000001</v>
      </c>
      <c r="C12" s="45">
        <v>19.204000000000001</v>
      </c>
      <c r="D12" s="45">
        <f>B12/C12</f>
        <v>1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>
      <c r="A13" s="83" t="s">
        <v>125</v>
      </c>
      <c r="B13" s="45">
        <v>20.169</v>
      </c>
      <c r="C13" s="45">
        <v>19.204000000000001</v>
      </c>
      <c r="D13" s="45">
        <f>B13/C13</f>
        <v>1.0502499479275151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>
      <c r="A14" s="83" t="s">
        <v>112</v>
      </c>
      <c r="B14" s="45">
        <v>77.016000000000005</v>
      </c>
      <c r="C14" s="45">
        <v>19.204000000000001</v>
      </c>
      <c r="D14" s="45">
        <f>B14/C14</f>
        <v>4.0104144969797959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>
      <c r="A16" s="21"/>
      <c r="B16" s="21" t="s">
        <v>126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3"/>
  <sheetViews>
    <sheetView topLeftCell="A11" workbookViewId="0">
      <selection activeCell="H29" sqref="H29"/>
    </sheetView>
  </sheetViews>
  <sheetFormatPr defaultRowHeight="15"/>
  <cols>
    <col min="1" max="1" width="5.42578125" customWidth="1"/>
    <col min="2" max="2" width="20.28515625" customWidth="1"/>
    <col min="3" max="3" width="7.5703125" style="11" customWidth="1"/>
    <col min="4" max="4" width="6" style="11" customWidth="1"/>
    <col min="5" max="5" width="6.42578125" style="11" customWidth="1"/>
    <col min="6" max="7" width="6.28515625" style="11" customWidth="1"/>
    <col min="8" max="8" width="6" style="11" customWidth="1"/>
    <col min="9" max="15" width="9.140625" style="11"/>
  </cols>
  <sheetData>
    <row r="1" spans="1:15" ht="18.75">
      <c r="B1" s="87" t="s">
        <v>115</v>
      </c>
      <c r="C1" s="88"/>
      <c r="D1" s="88"/>
      <c r="E1" s="88"/>
      <c r="F1" s="88"/>
      <c r="G1" s="88"/>
      <c r="H1" s="88"/>
      <c r="I1" s="88"/>
      <c r="J1" s="88"/>
    </row>
    <row r="2" spans="1:15" ht="15.75">
      <c r="B2" s="85" t="s">
        <v>116</v>
      </c>
      <c r="C2" s="86"/>
      <c r="D2" s="86"/>
      <c r="E2" s="86"/>
      <c r="F2" s="86"/>
      <c r="G2" s="86"/>
      <c r="H2" s="86"/>
      <c r="I2" s="86"/>
      <c r="J2" s="86"/>
    </row>
    <row r="3" spans="1:15" ht="15.75">
      <c r="B3" s="85" t="s">
        <v>117</v>
      </c>
      <c r="C3" s="86"/>
      <c r="D3" s="86"/>
      <c r="E3" s="86"/>
      <c r="F3" s="86"/>
      <c r="G3" s="86"/>
      <c r="H3" s="86"/>
      <c r="I3" s="86"/>
      <c r="J3" s="86"/>
    </row>
    <row r="4" spans="1:15" ht="15.75">
      <c r="B4" s="85" t="s">
        <v>118</v>
      </c>
      <c r="C4" s="86"/>
      <c r="D4" s="86"/>
      <c r="E4" s="86"/>
      <c r="F4" s="86"/>
      <c r="G4" s="86"/>
      <c r="H4" s="86"/>
      <c r="I4" s="86"/>
      <c r="J4" s="86"/>
    </row>
    <row r="5" spans="1:15" ht="15.75">
      <c r="B5" s="85" t="s">
        <v>119</v>
      </c>
      <c r="C5" s="86"/>
      <c r="D5" s="86"/>
      <c r="E5" s="86"/>
      <c r="F5" s="86"/>
      <c r="G5" s="86"/>
      <c r="H5" s="86"/>
      <c r="I5" s="86"/>
      <c r="J5" s="86"/>
    </row>
    <row r="6" spans="1:15" ht="15.75">
      <c r="B6" s="85" t="s">
        <v>120</v>
      </c>
      <c r="C6" s="86"/>
      <c r="D6" s="86"/>
      <c r="E6" s="86"/>
      <c r="F6" s="86"/>
      <c r="G6" s="86"/>
      <c r="H6" s="86"/>
      <c r="I6" s="86"/>
      <c r="J6" s="86"/>
    </row>
    <row r="7" spans="1:15" ht="15.75">
      <c r="B7" s="85" t="s">
        <v>121</v>
      </c>
      <c r="C7" s="86"/>
      <c r="D7" s="86"/>
      <c r="E7" s="86"/>
      <c r="F7" s="86"/>
      <c r="G7" s="86"/>
      <c r="H7" s="86"/>
      <c r="I7" s="86"/>
      <c r="J7" s="86"/>
    </row>
    <row r="8" spans="1:15" ht="15.75">
      <c r="B8" s="85"/>
      <c r="C8" s="86"/>
      <c r="D8" s="86"/>
      <c r="E8" s="86"/>
      <c r="F8" s="86"/>
      <c r="G8" s="86"/>
      <c r="H8" s="86"/>
      <c r="I8" s="86"/>
      <c r="J8" s="86"/>
    </row>
    <row r="9" spans="1:15" ht="15.75">
      <c r="A9" s="1" t="s">
        <v>0</v>
      </c>
      <c r="N9" s="96"/>
    </row>
    <row r="10" spans="1:15" ht="15.75">
      <c r="A10" s="1" t="s">
        <v>1</v>
      </c>
    </row>
    <row r="11" spans="1:15" ht="15.75">
      <c r="A11" s="1" t="s">
        <v>2</v>
      </c>
    </row>
    <row r="12" spans="1:15" ht="15.75">
      <c r="A12" s="1" t="s">
        <v>76</v>
      </c>
    </row>
    <row r="13" spans="1:15" ht="15.75">
      <c r="A13" s="1" t="s">
        <v>68</v>
      </c>
    </row>
    <row r="14" spans="1:15" ht="15.75">
      <c r="A14" s="1" t="s">
        <v>133</v>
      </c>
    </row>
    <row r="15" spans="1:15" ht="15.75" thickBot="1">
      <c r="A15" s="7" t="s">
        <v>134</v>
      </c>
    </row>
    <row r="16" spans="1:15" ht="30" customHeight="1">
      <c r="A16" s="8"/>
      <c r="B16" s="27" t="s">
        <v>4</v>
      </c>
      <c r="C16" s="103" t="s">
        <v>6</v>
      </c>
      <c r="D16" s="180" t="s">
        <v>8</v>
      </c>
      <c r="E16" s="181"/>
      <c r="F16" s="182"/>
      <c r="G16" s="103" t="s">
        <v>9</v>
      </c>
      <c r="H16" s="180" t="s">
        <v>12</v>
      </c>
      <c r="I16" s="181"/>
      <c r="J16" s="181"/>
      <c r="K16" s="182"/>
      <c r="L16" s="180" t="s">
        <v>14</v>
      </c>
      <c r="M16" s="181"/>
      <c r="N16" s="181"/>
      <c r="O16" s="182"/>
    </row>
    <row r="17" spans="1:15" ht="30.75" thickBot="1">
      <c r="A17" s="100" t="s">
        <v>3</v>
      </c>
      <c r="B17" s="5" t="s">
        <v>5</v>
      </c>
      <c r="C17" s="36" t="s">
        <v>7</v>
      </c>
      <c r="D17" s="183"/>
      <c r="E17" s="184"/>
      <c r="F17" s="185"/>
      <c r="G17" s="36" t="s">
        <v>10</v>
      </c>
      <c r="H17" s="183" t="s">
        <v>13</v>
      </c>
      <c r="I17" s="184"/>
      <c r="J17" s="184"/>
      <c r="K17" s="185"/>
      <c r="L17" s="183"/>
      <c r="M17" s="184"/>
      <c r="N17" s="184"/>
      <c r="O17" s="185"/>
    </row>
    <row r="18" spans="1:15" ht="30">
      <c r="A18" s="2"/>
      <c r="B18" s="9"/>
      <c r="C18" s="37"/>
      <c r="D18" s="188" t="s">
        <v>15</v>
      </c>
      <c r="E18" s="188" t="s">
        <v>16</v>
      </c>
      <c r="F18" s="188" t="s">
        <v>17</v>
      </c>
      <c r="G18" s="36" t="s">
        <v>11</v>
      </c>
      <c r="H18" s="188" t="s">
        <v>75</v>
      </c>
      <c r="I18" s="188" t="s">
        <v>18</v>
      </c>
      <c r="J18" s="38" t="s">
        <v>92</v>
      </c>
      <c r="K18" s="188" t="s">
        <v>89</v>
      </c>
      <c r="L18" s="188" t="s">
        <v>20</v>
      </c>
      <c r="M18" s="188" t="s">
        <v>21</v>
      </c>
      <c r="N18" s="188" t="s">
        <v>90</v>
      </c>
      <c r="O18" s="188" t="s">
        <v>22</v>
      </c>
    </row>
    <row r="19" spans="1:15" ht="15.75" thickBot="1">
      <c r="A19" s="3"/>
      <c r="B19" s="10"/>
      <c r="C19" s="39"/>
      <c r="D19" s="189"/>
      <c r="E19" s="189"/>
      <c r="F19" s="189"/>
      <c r="G19" s="39"/>
      <c r="H19" s="189"/>
      <c r="I19" s="189"/>
      <c r="J19" s="40" t="s">
        <v>19</v>
      </c>
      <c r="K19" s="189"/>
      <c r="L19" s="189"/>
      <c r="M19" s="189"/>
      <c r="N19" s="189"/>
      <c r="O19" s="189"/>
    </row>
    <row r="20" spans="1:15" ht="16.5" thickBot="1">
      <c r="A20" s="101">
        <v>1</v>
      </c>
      <c r="B20" s="6">
        <v>2</v>
      </c>
      <c r="C20" s="33">
        <v>3</v>
      </c>
      <c r="D20" s="33">
        <v>4</v>
      </c>
      <c r="E20" s="33">
        <v>5</v>
      </c>
      <c r="F20" s="33">
        <v>6</v>
      </c>
      <c r="G20" s="33">
        <v>7</v>
      </c>
      <c r="H20" s="33">
        <v>8</v>
      </c>
      <c r="I20" s="33">
        <v>9</v>
      </c>
      <c r="J20" s="33">
        <v>10</v>
      </c>
      <c r="K20" s="33">
        <v>11</v>
      </c>
      <c r="L20" s="33">
        <v>12</v>
      </c>
      <c r="M20" s="33">
        <v>13</v>
      </c>
      <c r="N20" s="33">
        <v>14</v>
      </c>
      <c r="O20" s="33">
        <v>15</v>
      </c>
    </row>
    <row r="21" spans="1:15" ht="16.5" customHeight="1" thickBot="1">
      <c r="A21" s="190" t="s">
        <v>23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2"/>
    </row>
    <row r="22" spans="1:15" ht="30.75" thickBot="1">
      <c r="A22" s="60">
        <v>175</v>
      </c>
      <c r="B22" s="46" t="s">
        <v>24</v>
      </c>
      <c r="C22" s="107" t="s">
        <v>131</v>
      </c>
      <c r="D22" s="47">
        <v>4</v>
      </c>
      <c r="E22" s="47">
        <v>8</v>
      </c>
      <c r="F22" s="47">
        <v>25</v>
      </c>
      <c r="G22" s="47">
        <v>166</v>
      </c>
      <c r="H22" s="47">
        <v>0.11</v>
      </c>
      <c r="I22" s="47">
        <v>0</v>
      </c>
      <c r="J22" s="47">
        <v>0</v>
      </c>
      <c r="K22" s="47">
        <v>0</v>
      </c>
      <c r="L22" s="47">
        <v>40</v>
      </c>
      <c r="M22" s="47">
        <v>148</v>
      </c>
      <c r="N22" s="47">
        <v>6.75</v>
      </c>
      <c r="O22" s="47">
        <v>0.9</v>
      </c>
    </row>
    <row r="23" spans="1:15" ht="16.5" thickBot="1">
      <c r="A23" s="60">
        <v>725</v>
      </c>
      <c r="B23" s="46" t="s">
        <v>56</v>
      </c>
      <c r="C23" s="107" t="s">
        <v>57</v>
      </c>
      <c r="D23" s="112">
        <v>0.02</v>
      </c>
      <c r="E23" s="112">
        <v>0</v>
      </c>
      <c r="F23" s="112">
        <v>14</v>
      </c>
      <c r="G23" s="112">
        <v>56</v>
      </c>
      <c r="H23" s="112">
        <v>0</v>
      </c>
      <c r="I23" s="112">
        <v>0</v>
      </c>
      <c r="J23" s="112">
        <v>0</v>
      </c>
      <c r="K23" s="112">
        <v>0</v>
      </c>
      <c r="L23" s="112">
        <v>12</v>
      </c>
      <c r="M23" s="112">
        <v>8</v>
      </c>
      <c r="N23" s="112">
        <v>0</v>
      </c>
      <c r="O23" s="112">
        <v>0.8</v>
      </c>
    </row>
    <row r="24" spans="1:15" ht="16.5" thickBot="1">
      <c r="A24" s="60">
        <v>14</v>
      </c>
      <c r="B24" s="113" t="s">
        <v>63</v>
      </c>
      <c r="C24" s="30">
        <v>40</v>
      </c>
      <c r="D24" s="112">
        <v>6</v>
      </c>
      <c r="E24" s="112">
        <v>5</v>
      </c>
      <c r="F24" s="112">
        <v>0.3</v>
      </c>
      <c r="G24" s="112">
        <v>63</v>
      </c>
      <c r="H24" s="112">
        <v>0.03</v>
      </c>
      <c r="I24" s="112">
        <v>0</v>
      </c>
      <c r="J24" s="112">
        <v>104</v>
      </c>
      <c r="K24" s="112">
        <v>0.9</v>
      </c>
      <c r="L24" s="112">
        <v>22</v>
      </c>
      <c r="M24" s="112">
        <v>77</v>
      </c>
      <c r="N24" s="112">
        <v>8.08</v>
      </c>
      <c r="O24" s="112">
        <v>1</v>
      </c>
    </row>
    <row r="25" spans="1:15" ht="30.75" thickBot="1">
      <c r="A25" s="110">
        <v>29</v>
      </c>
      <c r="B25" s="46" t="s">
        <v>88</v>
      </c>
      <c r="C25" s="107" t="s">
        <v>124</v>
      </c>
      <c r="D25" s="112">
        <v>4.8</v>
      </c>
      <c r="E25" s="112">
        <v>12</v>
      </c>
      <c r="F25" s="112">
        <v>16.3</v>
      </c>
      <c r="G25" s="112">
        <v>194.4</v>
      </c>
      <c r="H25" s="112">
        <v>0.1</v>
      </c>
      <c r="I25" s="112">
        <v>0.1</v>
      </c>
      <c r="J25" s="112">
        <v>71.03</v>
      </c>
      <c r="K25" s="112">
        <v>3.65</v>
      </c>
      <c r="L25" s="112">
        <v>41.6</v>
      </c>
      <c r="M25" s="112">
        <v>125.5</v>
      </c>
      <c r="N25" s="112">
        <v>0.03</v>
      </c>
      <c r="O25" s="112">
        <v>1.72</v>
      </c>
    </row>
    <row r="26" spans="1:15" ht="16.5" thickBot="1">
      <c r="A26" s="59">
        <v>251</v>
      </c>
      <c r="B26" s="113" t="s">
        <v>84</v>
      </c>
      <c r="C26" s="30">
        <v>100</v>
      </c>
      <c r="D26" s="47">
        <v>2.7</v>
      </c>
      <c r="E26" s="47">
        <v>2.5</v>
      </c>
      <c r="F26" s="47">
        <v>10.85</v>
      </c>
      <c r="G26" s="47">
        <v>79</v>
      </c>
      <c r="H26" s="47">
        <v>0.03</v>
      </c>
      <c r="I26" s="47">
        <v>0.9</v>
      </c>
      <c r="J26" s="47">
        <v>22</v>
      </c>
      <c r="K26" s="47">
        <v>0.05</v>
      </c>
      <c r="L26" s="47">
        <v>121</v>
      </c>
      <c r="M26" s="47">
        <v>94</v>
      </c>
      <c r="N26" s="47">
        <v>9</v>
      </c>
      <c r="O26" s="47">
        <v>0.1</v>
      </c>
    </row>
    <row r="27" spans="1:15">
      <c r="A27" s="168"/>
      <c r="B27" s="193" t="s">
        <v>28</v>
      </c>
      <c r="C27" s="195"/>
      <c r="D27" s="195">
        <f>SUM(D22:D26)</f>
        <v>17.52</v>
      </c>
      <c r="E27" s="195">
        <f t="shared" ref="E27:O27" si="0">SUM(E22:E26)</f>
        <v>27.5</v>
      </c>
      <c r="F27" s="195">
        <f t="shared" si="0"/>
        <v>66.449999999999989</v>
      </c>
      <c r="G27" s="195">
        <f t="shared" si="0"/>
        <v>558.4</v>
      </c>
      <c r="H27" s="195">
        <f t="shared" si="0"/>
        <v>0.27</v>
      </c>
      <c r="I27" s="195">
        <f t="shared" si="0"/>
        <v>1</v>
      </c>
      <c r="J27" s="195">
        <f t="shared" si="0"/>
        <v>197.03</v>
      </c>
      <c r="K27" s="195">
        <f t="shared" si="0"/>
        <v>4.5999999999999996</v>
      </c>
      <c r="L27" s="195">
        <f t="shared" si="0"/>
        <v>236.6</v>
      </c>
      <c r="M27" s="195">
        <f t="shared" si="0"/>
        <v>452.5</v>
      </c>
      <c r="N27" s="195">
        <f t="shared" si="0"/>
        <v>23.86</v>
      </c>
      <c r="O27" s="195">
        <f t="shared" si="0"/>
        <v>4.5199999999999996</v>
      </c>
    </row>
    <row r="28" spans="1:15" ht="15.75" thickBot="1">
      <c r="A28" s="169"/>
      <c r="B28" s="194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</row>
    <row r="29" spans="1:15" ht="15.75">
      <c r="A29" s="58"/>
      <c r="B29" s="26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ht="15.75">
      <c r="A30" s="58"/>
      <c r="B30" s="26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15.75">
      <c r="A31" s="58"/>
      <c r="B31" s="26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15.75">
      <c r="A32" s="58"/>
      <c r="B32" s="26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15.75">
      <c r="A33" s="1" t="s">
        <v>29</v>
      </c>
    </row>
    <row r="34" spans="1:15" ht="15.75">
      <c r="A34" s="1" t="s">
        <v>1</v>
      </c>
    </row>
    <row r="35" spans="1:15" ht="15.75">
      <c r="A35" s="1" t="s">
        <v>2</v>
      </c>
    </row>
    <row r="36" spans="1:15" ht="15.75">
      <c r="A36" s="1" t="s">
        <v>76</v>
      </c>
    </row>
    <row r="37" spans="1:15" ht="15.75">
      <c r="A37" s="1" t="s">
        <v>68</v>
      </c>
    </row>
    <row r="38" spans="1:15" ht="15.75">
      <c r="A38" s="1" t="s">
        <v>133</v>
      </c>
    </row>
    <row r="39" spans="1:15">
      <c r="A39" s="7" t="s">
        <v>134</v>
      </c>
    </row>
    <row r="40" spans="1:15" ht="16.5" thickBot="1">
      <c r="A40" s="17"/>
    </row>
    <row r="41" spans="1:15" ht="30" customHeight="1">
      <c r="A41" s="99" t="s">
        <v>30</v>
      </c>
      <c r="B41" s="27" t="s">
        <v>4</v>
      </c>
      <c r="C41" s="103" t="s">
        <v>6</v>
      </c>
      <c r="D41" s="180" t="s">
        <v>8</v>
      </c>
      <c r="E41" s="181"/>
      <c r="F41" s="182"/>
      <c r="G41" s="103" t="s">
        <v>9</v>
      </c>
      <c r="H41" s="180" t="s">
        <v>12</v>
      </c>
      <c r="I41" s="181"/>
      <c r="J41" s="181"/>
      <c r="K41" s="182"/>
      <c r="L41" s="180" t="s">
        <v>14</v>
      </c>
      <c r="M41" s="181"/>
      <c r="N41" s="181"/>
      <c r="O41" s="182"/>
    </row>
    <row r="42" spans="1:15" ht="30.75" thickBot="1">
      <c r="A42" s="2"/>
      <c r="B42" s="5" t="s">
        <v>5</v>
      </c>
      <c r="C42" s="36" t="s">
        <v>7</v>
      </c>
      <c r="D42" s="183"/>
      <c r="E42" s="184"/>
      <c r="F42" s="185"/>
      <c r="G42" s="36" t="s">
        <v>10</v>
      </c>
      <c r="H42" s="183" t="s">
        <v>13</v>
      </c>
      <c r="I42" s="184"/>
      <c r="J42" s="184"/>
      <c r="K42" s="185"/>
      <c r="L42" s="183"/>
      <c r="M42" s="184"/>
      <c r="N42" s="184"/>
      <c r="O42" s="185"/>
    </row>
    <row r="43" spans="1:15" ht="30.75" thickBot="1">
      <c r="A43" s="101"/>
      <c r="B43" s="13"/>
      <c r="C43" s="42"/>
      <c r="D43" s="40" t="s">
        <v>15</v>
      </c>
      <c r="E43" s="40" t="s">
        <v>16</v>
      </c>
      <c r="F43" s="40" t="s">
        <v>17</v>
      </c>
      <c r="G43" s="104" t="s">
        <v>11</v>
      </c>
      <c r="H43" s="40" t="s">
        <v>75</v>
      </c>
      <c r="I43" s="40" t="s">
        <v>18</v>
      </c>
      <c r="J43" s="40" t="s">
        <v>93</v>
      </c>
      <c r="K43" s="40" t="s">
        <v>89</v>
      </c>
      <c r="L43" s="40" t="s">
        <v>20</v>
      </c>
      <c r="M43" s="40" t="s">
        <v>21</v>
      </c>
      <c r="N43" s="40" t="s">
        <v>94</v>
      </c>
      <c r="O43" s="40" t="s">
        <v>22</v>
      </c>
    </row>
    <row r="44" spans="1:15" ht="16.5" thickBot="1">
      <c r="A44" s="101">
        <v>1</v>
      </c>
      <c r="B44" s="14">
        <v>2</v>
      </c>
      <c r="C44" s="33">
        <v>3</v>
      </c>
      <c r="D44" s="33">
        <v>4</v>
      </c>
      <c r="E44" s="33">
        <v>5</v>
      </c>
      <c r="F44" s="33">
        <v>6</v>
      </c>
      <c r="G44" s="33">
        <v>7</v>
      </c>
      <c r="H44" s="33">
        <v>8</v>
      </c>
      <c r="I44" s="33">
        <v>9</v>
      </c>
      <c r="J44" s="33">
        <v>10</v>
      </c>
      <c r="K44" s="33">
        <v>11</v>
      </c>
      <c r="L44" s="33">
        <v>12</v>
      </c>
      <c r="M44" s="33">
        <v>13</v>
      </c>
      <c r="N44" s="33">
        <v>14</v>
      </c>
      <c r="O44" s="33">
        <v>15</v>
      </c>
    </row>
    <row r="45" spans="1:15" ht="16.5" customHeight="1" thickBot="1">
      <c r="A45" s="190" t="s">
        <v>31</v>
      </c>
      <c r="B45" s="191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2"/>
    </row>
    <row r="46" spans="1:15" ht="32.25" thickBot="1">
      <c r="A46" s="60">
        <v>162</v>
      </c>
      <c r="B46" s="113" t="s">
        <v>129</v>
      </c>
      <c r="C46" s="107" t="s">
        <v>78</v>
      </c>
      <c r="D46" s="112">
        <v>4.3</v>
      </c>
      <c r="E46" s="112">
        <v>6</v>
      </c>
      <c r="F46" s="112">
        <v>10</v>
      </c>
      <c r="G46" s="112">
        <v>116</v>
      </c>
      <c r="H46" s="112">
        <v>0.12</v>
      </c>
      <c r="I46" s="112">
        <v>5.2</v>
      </c>
      <c r="J46" s="112">
        <v>600</v>
      </c>
      <c r="K46" s="112">
        <v>0.02</v>
      </c>
      <c r="L46" s="112">
        <v>45</v>
      </c>
      <c r="M46" s="112">
        <v>69</v>
      </c>
      <c r="N46" s="112">
        <v>2</v>
      </c>
      <c r="O46" s="112">
        <v>1.6</v>
      </c>
    </row>
    <row r="47" spans="1:15" ht="32.25" thickBot="1">
      <c r="A47" s="60">
        <v>644</v>
      </c>
      <c r="B47" s="113" t="s">
        <v>34</v>
      </c>
      <c r="C47" s="107" t="s">
        <v>35</v>
      </c>
      <c r="D47" s="112">
        <v>0.6</v>
      </c>
      <c r="E47" s="112">
        <v>0</v>
      </c>
      <c r="F47" s="112">
        <v>29</v>
      </c>
      <c r="G47" s="112">
        <v>111</v>
      </c>
      <c r="H47" s="112">
        <v>0</v>
      </c>
      <c r="I47" s="112">
        <v>0.4</v>
      </c>
      <c r="J47" s="112">
        <v>200</v>
      </c>
      <c r="K47" s="112">
        <v>0</v>
      </c>
      <c r="L47" s="112">
        <v>25</v>
      </c>
      <c r="M47" s="112">
        <v>39.6</v>
      </c>
      <c r="N47" s="112">
        <v>0</v>
      </c>
      <c r="O47" s="112">
        <v>0.6</v>
      </c>
    </row>
    <row r="48" spans="1:15" ht="16.5" thickBot="1">
      <c r="A48" s="60">
        <v>29</v>
      </c>
      <c r="B48" s="113" t="s">
        <v>59</v>
      </c>
      <c r="C48" s="107" t="s">
        <v>79</v>
      </c>
      <c r="D48" s="112">
        <v>2.5</v>
      </c>
      <c r="E48" s="112">
        <v>9</v>
      </c>
      <c r="F48" s="112">
        <v>16.3</v>
      </c>
      <c r="G48" s="112">
        <v>158</v>
      </c>
      <c r="H48" s="112">
        <v>0</v>
      </c>
      <c r="I48" s="112">
        <v>0</v>
      </c>
      <c r="J48" s="112">
        <v>45</v>
      </c>
      <c r="K48" s="112">
        <v>0.15</v>
      </c>
      <c r="L48" s="112">
        <v>19.600000000000001</v>
      </c>
      <c r="M48" s="112">
        <v>71.5</v>
      </c>
      <c r="N48" s="112">
        <v>0.03</v>
      </c>
      <c r="O48" s="112">
        <v>1.62</v>
      </c>
    </row>
    <row r="49" spans="1:15" ht="16.5" thickBot="1">
      <c r="A49" s="60">
        <v>627</v>
      </c>
      <c r="B49" s="113" t="s">
        <v>37</v>
      </c>
      <c r="C49" s="107">
        <v>100</v>
      </c>
      <c r="D49" s="47">
        <v>0.4</v>
      </c>
      <c r="E49" s="47">
        <v>0.4</v>
      </c>
      <c r="F49" s="47">
        <v>9.8000000000000007</v>
      </c>
      <c r="G49" s="47">
        <v>47</v>
      </c>
      <c r="H49" s="47">
        <v>0.03</v>
      </c>
      <c r="I49" s="47">
        <v>10</v>
      </c>
      <c r="J49" s="47">
        <v>5</v>
      </c>
      <c r="K49" s="47">
        <v>0</v>
      </c>
      <c r="L49" s="47">
        <v>16</v>
      </c>
      <c r="M49" s="47">
        <v>11</v>
      </c>
      <c r="N49" s="47">
        <v>2</v>
      </c>
      <c r="O49" s="47">
        <v>2.2000000000000002</v>
      </c>
    </row>
    <row r="50" spans="1:15" ht="16.5" thickBot="1">
      <c r="A50" s="18"/>
      <c r="B50" s="113" t="s">
        <v>28</v>
      </c>
      <c r="C50" s="47"/>
      <c r="D50" s="47">
        <f t="shared" ref="D50:O50" si="1">SUM(D46:D49)</f>
        <v>7.8</v>
      </c>
      <c r="E50" s="47">
        <f t="shared" si="1"/>
        <v>15.4</v>
      </c>
      <c r="F50" s="47">
        <f t="shared" si="1"/>
        <v>65.099999999999994</v>
      </c>
      <c r="G50" s="47">
        <f t="shared" si="1"/>
        <v>432</v>
      </c>
      <c r="H50" s="47">
        <f t="shared" si="1"/>
        <v>0.15</v>
      </c>
      <c r="I50" s="47">
        <f t="shared" si="1"/>
        <v>15.600000000000001</v>
      </c>
      <c r="J50" s="47">
        <f t="shared" si="1"/>
        <v>850</v>
      </c>
      <c r="K50" s="47">
        <f t="shared" si="1"/>
        <v>0.16999999999999998</v>
      </c>
      <c r="L50" s="47">
        <f t="shared" si="1"/>
        <v>105.6</v>
      </c>
      <c r="M50" s="47">
        <f t="shared" si="1"/>
        <v>191.1</v>
      </c>
      <c r="N50" s="47">
        <f t="shared" si="1"/>
        <v>4.0299999999999994</v>
      </c>
      <c r="O50" s="47">
        <f t="shared" si="1"/>
        <v>6.0200000000000005</v>
      </c>
    </row>
    <row r="51" spans="1:15" ht="15.75">
      <c r="A51" s="21"/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</row>
    <row r="52" spans="1:15" ht="15.75">
      <c r="A52" s="21"/>
      <c r="B52" s="94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</row>
    <row r="53" spans="1:15" ht="15.75">
      <c r="A53" s="21"/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</row>
    <row r="54" spans="1:15" ht="15.75">
      <c r="A54" s="21"/>
      <c r="B54" s="94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1:15" ht="15.75">
      <c r="A55" s="21"/>
      <c r="B55" s="94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ht="15.75">
      <c r="A56" s="21"/>
      <c r="B56" s="2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ht="15.75">
      <c r="A57" s="21"/>
      <c r="B57" s="2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ht="15.75">
      <c r="A58" s="21"/>
      <c r="B58" s="20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ht="15.75">
      <c r="A59" s="21"/>
      <c r="B59" s="2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ht="15.75">
      <c r="A60" s="21"/>
      <c r="B60" s="2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5.75">
      <c r="A61" s="21"/>
      <c r="B61" s="2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1:15" ht="15.75">
      <c r="A62" s="21"/>
      <c r="B62" s="20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1:15" ht="15.75">
      <c r="A63" s="21"/>
      <c r="B63" s="20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1:15" ht="15.75">
      <c r="A64" s="21"/>
      <c r="B64" s="2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ht="15.75">
      <c r="A65" s="1" t="s">
        <v>38</v>
      </c>
    </row>
    <row r="66" spans="1:15" ht="15.75">
      <c r="A66" s="1" t="s">
        <v>1</v>
      </c>
    </row>
    <row r="67" spans="1:15" ht="15.75">
      <c r="A67" s="1" t="s">
        <v>2</v>
      </c>
    </row>
    <row r="68" spans="1:15" ht="15.75">
      <c r="A68" s="1" t="s">
        <v>77</v>
      </c>
    </row>
    <row r="69" spans="1:15" ht="15.75">
      <c r="A69" s="1" t="s">
        <v>68</v>
      </c>
    </row>
    <row r="70" spans="1:15" ht="15.75">
      <c r="A70" s="1" t="s">
        <v>133</v>
      </c>
    </row>
    <row r="71" spans="1:15">
      <c r="A71" s="7" t="s">
        <v>134</v>
      </c>
    </row>
    <row r="72" spans="1:15" ht="16.5" thickBot="1">
      <c r="A72" s="17"/>
    </row>
    <row r="73" spans="1:15" ht="30" customHeight="1">
      <c r="A73" s="165" t="s">
        <v>30</v>
      </c>
      <c r="B73" s="27" t="s">
        <v>4</v>
      </c>
      <c r="C73" s="103" t="s">
        <v>6</v>
      </c>
      <c r="D73" s="180" t="s">
        <v>8</v>
      </c>
      <c r="E73" s="181"/>
      <c r="F73" s="182"/>
      <c r="G73" s="103" t="s">
        <v>9</v>
      </c>
      <c r="H73" s="180" t="s">
        <v>12</v>
      </c>
      <c r="I73" s="181"/>
      <c r="J73" s="181"/>
      <c r="K73" s="182"/>
      <c r="L73" s="180" t="s">
        <v>14</v>
      </c>
      <c r="M73" s="181"/>
      <c r="N73" s="181"/>
      <c r="O73" s="182"/>
    </row>
    <row r="74" spans="1:15" ht="30.75" thickBot="1">
      <c r="A74" s="166"/>
      <c r="B74" s="5" t="s">
        <v>5</v>
      </c>
      <c r="C74" s="36" t="s">
        <v>7</v>
      </c>
      <c r="D74" s="183"/>
      <c r="E74" s="184"/>
      <c r="F74" s="185"/>
      <c r="G74" s="36" t="s">
        <v>10</v>
      </c>
      <c r="H74" s="183" t="s">
        <v>13</v>
      </c>
      <c r="I74" s="184"/>
      <c r="J74" s="184"/>
      <c r="K74" s="185"/>
      <c r="L74" s="183"/>
      <c r="M74" s="184"/>
      <c r="N74" s="184"/>
      <c r="O74" s="185"/>
    </row>
    <row r="75" spans="1:15" ht="30.75" thickBot="1">
      <c r="A75" s="167"/>
      <c r="B75" s="4"/>
      <c r="C75" s="42"/>
      <c r="D75" s="40" t="s">
        <v>15</v>
      </c>
      <c r="E75" s="40" t="s">
        <v>16</v>
      </c>
      <c r="F75" s="40" t="s">
        <v>17</v>
      </c>
      <c r="G75" s="104" t="s">
        <v>11</v>
      </c>
      <c r="H75" s="40" t="s">
        <v>75</v>
      </c>
      <c r="I75" s="40" t="s">
        <v>18</v>
      </c>
      <c r="J75" s="40" t="s">
        <v>96</v>
      </c>
      <c r="K75" s="40" t="s">
        <v>81</v>
      </c>
      <c r="L75" s="40" t="s">
        <v>20</v>
      </c>
      <c r="M75" s="40" t="s">
        <v>21</v>
      </c>
      <c r="N75" s="40" t="s">
        <v>83</v>
      </c>
      <c r="O75" s="40" t="s">
        <v>22</v>
      </c>
    </row>
    <row r="76" spans="1:15" ht="16.5" thickBot="1">
      <c r="A76" s="15">
        <v>1</v>
      </c>
      <c r="B76" s="6">
        <v>2</v>
      </c>
      <c r="C76" s="33">
        <v>3</v>
      </c>
      <c r="D76" s="33">
        <v>4</v>
      </c>
      <c r="E76" s="33">
        <v>5</v>
      </c>
      <c r="F76" s="33">
        <v>6</v>
      </c>
      <c r="G76" s="33">
        <v>7</v>
      </c>
      <c r="H76" s="33">
        <v>8</v>
      </c>
      <c r="I76" s="33">
        <v>9</v>
      </c>
      <c r="J76" s="33">
        <v>10</v>
      </c>
      <c r="K76" s="33">
        <v>11</v>
      </c>
      <c r="L76" s="33">
        <v>12</v>
      </c>
      <c r="M76" s="33">
        <v>13</v>
      </c>
      <c r="N76" s="33">
        <v>14</v>
      </c>
      <c r="O76" s="43">
        <v>15</v>
      </c>
    </row>
    <row r="77" spans="1:15" ht="16.5" customHeight="1" thickBot="1">
      <c r="A77" s="190" t="s">
        <v>39</v>
      </c>
      <c r="B77" s="191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2"/>
    </row>
    <row r="78" spans="1:15">
      <c r="A78" s="197">
        <v>519</v>
      </c>
      <c r="B78" s="157" t="s">
        <v>40</v>
      </c>
      <c r="C78" s="170" t="s">
        <v>80</v>
      </c>
      <c r="D78" s="157">
        <f>5.4+0.6</f>
        <v>6</v>
      </c>
      <c r="E78" s="157">
        <f>4.75+1.3</f>
        <v>6.05</v>
      </c>
      <c r="F78" s="157">
        <f>30+3</f>
        <v>33</v>
      </c>
      <c r="G78" s="157">
        <f>195.1+26.5</f>
        <v>221.6</v>
      </c>
      <c r="H78" s="157">
        <v>0.02</v>
      </c>
      <c r="I78" s="157">
        <v>3.62</v>
      </c>
      <c r="J78" s="157">
        <f>22.5+84</f>
        <v>106.5</v>
      </c>
      <c r="K78" s="157">
        <f>0.07+0.02</f>
        <v>9.0000000000000011E-2</v>
      </c>
      <c r="L78" s="157">
        <f>11.1+6</f>
        <v>17.100000000000001</v>
      </c>
      <c r="M78" s="157">
        <f>37.9+9.6</f>
        <v>47.5</v>
      </c>
      <c r="N78" s="157">
        <v>0.85199999999999998</v>
      </c>
      <c r="O78" s="157">
        <v>0.9</v>
      </c>
    </row>
    <row r="79" spans="1:15" ht="36" customHeight="1" thickBot="1">
      <c r="A79" s="198"/>
      <c r="B79" s="158"/>
      <c r="C79" s="171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</row>
    <row r="80" spans="1:15">
      <c r="A80" s="186" t="s">
        <v>54</v>
      </c>
      <c r="B80" s="157" t="s">
        <v>55</v>
      </c>
      <c r="C80" s="170">
        <v>100</v>
      </c>
      <c r="D80" s="157">
        <v>14</v>
      </c>
      <c r="E80" s="157">
        <v>17</v>
      </c>
      <c r="F80" s="157">
        <v>2.5</v>
      </c>
      <c r="G80" s="157">
        <v>228</v>
      </c>
      <c r="H80" s="157">
        <v>7.3999999999999996E-2</v>
      </c>
      <c r="I80" s="157">
        <v>0</v>
      </c>
      <c r="J80" s="157">
        <v>1.7</v>
      </c>
      <c r="K80" s="157">
        <v>0.1</v>
      </c>
      <c r="L80" s="157">
        <v>18</v>
      </c>
      <c r="M80" s="157">
        <v>109</v>
      </c>
      <c r="N80" s="157">
        <v>0</v>
      </c>
      <c r="O80" s="157">
        <v>1.4</v>
      </c>
    </row>
    <row r="81" spans="1:15" ht="15.75" thickBot="1">
      <c r="A81" s="187"/>
      <c r="B81" s="158"/>
      <c r="C81" s="171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</row>
    <row r="82" spans="1:15" ht="16.5" thickBot="1">
      <c r="A82" s="19">
        <v>651</v>
      </c>
      <c r="B82" s="112" t="s">
        <v>43</v>
      </c>
      <c r="C82" s="30" t="s">
        <v>25</v>
      </c>
      <c r="D82" s="112">
        <v>0</v>
      </c>
      <c r="E82" s="112">
        <v>0</v>
      </c>
      <c r="F82" s="112">
        <v>10.4</v>
      </c>
      <c r="G82" s="112">
        <v>49.6</v>
      </c>
      <c r="H82" s="112">
        <v>0</v>
      </c>
      <c r="I82" s="112">
        <v>1.8</v>
      </c>
      <c r="J82" s="112">
        <v>0</v>
      </c>
      <c r="K82" s="112">
        <v>0</v>
      </c>
      <c r="L82" s="112">
        <v>6</v>
      </c>
      <c r="M82" s="112">
        <v>15.3</v>
      </c>
      <c r="N82" s="112">
        <v>0</v>
      </c>
      <c r="O82" s="112">
        <v>0</v>
      </c>
    </row>
    <row r="83" spans="1:15" ht="16.5" thickBot="1">
      <c r="A83" s="28">
        <v>29</v>
      </c>
      <c r="B83" s="97" t="s">
        <v>62</v>
      </c>
      <c r="C83" s="102">
        <v>40</v>
      </c>
      <c r="D83" s="112">
        <v>2.4</v>
      </c>
      <c r="E83" s="112">
        <v>0.7</v>
      </c>
      <c r="F83" s="112">
        <v>16.2</v>
      </c>
      <c r="G83" s="112">
        <v>83.2</v>
      </c>
      <c r="H83" s="112">
        <v>0</v>
      </c>
      <c r="I83" s="112">
        <v>0</v>
      </c>
      <c r="J83" s="112">
        <v>0</v>
      </c>
      <c r="K83" s="112">
        <v>0</v>
      </c>
      <c r="L83" s="112">
        <v>18</v>
      </c>
      <c r="M83" s="112">
        <v>70</v>
      </c>
      <c r="N83" s="112">
        <v>0.03</v>
      </c>
      <c r="O83" s="112">
        <v>0.3</v>
      </c>
    </row>
    <row r="84" spans="1:15" ht="16.5" thickBot="1">
      <c r="A84" s="28"/>
      <c r="B84" s="111" t="s">
        <v>130</v>
      </c>
      <c r="C84" s="102">
        <v>100</v>
      </c>
      <c r="D84" s="93">
        <v>0.9</v>
      </c>
      <c r="E84" s="93">
        <v>0.2</v>
      </c>
      <c r="F84" s="93">
        <v>8.1</v>
      </c>
      <c r="G84" s="93">
        <v>43</v>
      </c>
      <c r="H84" s="93">
        <v>0.04</v>
      </c>
      <c r="I84" s="93">
        <v>60</v>
      </c>
      <c r="J84" s="93">
        <v>8</v>
      </c>
      <c r="K84" s="93">
        <v>0</v>
      </c>
      <c r="L84" s="93">
        <v>34</v>
      </c>
      <c r="M84" s="93">
        <v>23</v>
      </c>
      <c r="N84" s="93">
        <v>2</v>
      </c>
      <c r="O84" s="93">
        <v>0.3</v>
      </c>
    </row>
    <row r="85" spans="1:15" ht="15" customHeight="1">
      <c r="A85" s="209"/>
      <c r="B85" s="218" t="s">
        <v>28</v>
      </c>
      <c r="C85" s="157"/>
      <c r="D85" s="157">
        <f>D78+D80+D82+D83+D84</f>
        <v>23.299999999999997</v>
      </c>
      <c r="E85" s="157">
        <f t="shared" ref="E85:O85" si="2">E78+E80+E82+E83+E84</f>
        <v>23.95</v>
      </c>
      <c r="F85" s="157">
        <f t="shared" si="2"/>
        <v>70.199999999999989</v>
      </c>
      <c r="G85" s="157">
        <f t="shared" si="2"/>
        <v>625.40000000000009</v>
      </c>
      <c r="H85" s="157">
        <f t="shared" si="2"/>
        <v>0.13400000000000001</v>
      </c>
      <c r="I85" s="157">
        <f t="shared" si="2"/>
        <v>65.42</v>
      </c>
      <c r="J85" s="157">
        <f t="shared" si="2"/>
        <v>116.2</v>
      </c>
      <c r="K85" s="157">
        <f t="shared" si="2"/>
        <v>0.19</v>
      </c>
      <c r="L85" s="157">
        <f t="shared" si="2"/>
        <v>93.1</v>
      </c>
      <c r="M85" s="157">
        <f t="shared" si="2"/>
        <v>264.8</v>
      </c>
      <c r="N85" s="157">
        <f t="shared" si="2"/>
        <v>2.8820000000000001</v>
      </c>
      <c r="O85" s="157">
        <f t="shared" si="2"/>
        <v>2.8999999999999995</v>
      </c>
    </row>
    <row r="86" spans="1:15" ht="15.75" customHeight="1" thickBot="1">
      <c r="A86" s="210"/>
      <c r="B86" s="219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</row>
    <row r="87" spans="1:15" ht="15.75">
      <c r="A87" s="20"/>
      <c r="B87" s="20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 ht="15.75">
      <c r="A88" s="20"/>
      <c r="B88" s="20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ht="15.75">
      <c r="A89" s="20"/>
      <c r="B89" s="20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ht="15.75">
      <c r="A90" s="20"/>
      <c r="B90" s="20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ht="15.75">
      <c r="A91" s="20"/>
      <c r="B91" s="20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ht="15.75">
      <c r="A92" s="20"/>
      <c r="B92" s="20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ht="15.75">
      <c r="A93" s="20"/>
      <c r="B93" s="20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ht="15.75">
      <c r="A94" s="20"/>
      <c r="B94" s="20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ht="15.75">
      <c r="A95" s="20"/>
      <c r="B95" s="20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ht="15.75">
      <c r="A96" s="20"/>
      <c r="B96" s="20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 ht="15.75">
      <c r="A97" s="1" t="s">
        <v>46</v>
      </c>
    </row>
    <row r="98" spans="1:15" ht="15.75">
      <c r="A98" s="1" t="s">
        <v>1</v>
      </c>
    </row>
    <row r="99" spans="1:15" ht="15.75">
      <c r="A99" s="1" t="s">
        <v>2</v>
      </c>
    </row>
    <row r="100" spans="1:15" ht="15.75">
      <c r="A100" s="1" t="s">
        <v>77</v>
      </c>
    </row>
    <row r="101" spans="1:15" ht="15.75">
      <c r="A101" s="1" t="s">
        <v>68</v>
      </c>
    </row>
    <row r="102" spans="1:15" ht="15.75">
      <c r="A102" s="1" t="s">
        <v>133</v>
      </c>
    </row>
    <row r="103" spans="1:15">
      <c r="A103" s="7" t="s">
        <v>134</v>
      </c>
    </row>
    <row r="104" spans="1:15" ht="16.5" thickBot="1">
      <c r="A104" s="25"/>
    </row>
    <row r="105" spans="1:15" ht="30" customHeight="1">
      <c r="A105" s="165" t="s">
        <v>30</v>
      </c>
      <c r="B105" s="27" t="s">
        <v>4</v>
      </c>
      <c r="C105" s="103" t="s">
        <v>6</v>
      </c>
      <c r="D105" s="180" t="s">
        <v>8</v>
      </c>
      <c r="E105" s="181"/>
      <c r="F105" s="182"/>
      <c r="G105" s="103" t="s">
        <v>9</v>
      </c>
      <c r="H105" s="180" t="s">
        <v>12</v>
      </c>
      <c r="I105" s="181"/>
      <c r="J105" s="181"/>
      <c r="K105" s="182"/>
      <c r="L105" s="180" t="s">
        <v>14</v>
      </c>
      <c r="M105" s="181"/>
      <c r="N105" s="181"/>
      <c r="O105" s="182"/>
    </row>
    <row r="106" spans="1:15" ht="30.75" thickBot="1">
      <c r="A106" s="166"/>
      <c r="B106" s="5" t="s">
        <v>5</v>
      </c>
      <c r="C106" s="36" t="s">
        <v>7</v>
      </c>
      <c r="D106" s="183"/>
      <c r="E106" s="184"/>
      <c r="F106" s="185"/>
      <c r="G106" s="36" t="s">
        <v>10</v>
      </c>
      <c r="H106" s="183" t="s">
        <v>13</v>
      </c>
      <c r="I106" s="184"/>
      <c r="J106" s="184"/>
      <c r="K106" s="185"/>
      <c r="L106" s="183"/>
      <c r="M106" s="184"/>
      <c r="N106" s="184"/>
      <c r="O106" s="185"/>
    </row>
    <row r="107" spans="1:15" ht="30.75" thickBot="1">
      <c r="A107" s="167"/>
      <c r="B107" s="10"/>
      <c r="C107" s="39"/>
      <c r="D107" s="40" t="s">
        <v>15</v>
      </c>
      <c r="E107" s="40" t="s">
        <v>16</v>
      </c>
      <c r="F107" s="40" t="s">
        <v>17</v>
      </c>
      <c r="G107" s="104" t="s">
        <v>11</v>
      </c>
      <c r="H107" s="40" t="s">
        <v>75</v>
      </c>
      <c r="I107" s="40" t="s">
        <v>18</v>
      </c>
      <c r="J107" s="40" t="s">
        <v>95</v>
      </c>
      <c r="K107" s="40" t="s">
        <v>81</v>
      </c>
      <c r="L107" s="40" t="s">
        <v>20</v>
      </c>
      <c r="M107" s="40" t="s">
        <v>21</v>
      </c>
      <c r="N107" s="40" t="s">
        <v>91</v>
      </c>
      <c r="O107" s="40" t="s">
        <v>22</v>
      </c>
    </row>
    <row r="108" spans="1:15" ht="16.5" thickBot="1">
      <c r="A108" s="101">
        <v>1</v>
      </c>
      <c r="B108" s="6">
        <v>2</v>
      </c>
      <c r="C108" s="33">
        <v>3</v>
      </c>
      <c r="D108" s="33">
        <v>4</v>
      </c>
      <c r="E108" s="33">
        <v>5</v>
      </c>
      <c r="F108" s="33">
        <v>6</v>
      </c>
      <c r="G108" s="33">
        <v>7</v>
      </c>
      <c r="H108" s="33">
        <v>8</v>
      </c>
      <c r="I108" s="33">
        <v>9</v>
      </c>
      <c r="J108" s="33">
        <v>10</v>
      </c>
      <c r="K108" s="33">
        <v>11</v>
      </c>
      <c r="L108" s="33">
        <v>12</v>
      </c>
      <c r="M108" s="33">
        <v>13</v>
      </c>
      <c r="N108" s="33">
        <v>14</v>
      </c>
      <c r="O108" s="33">
        <v>15</v>
      </c>
    </row>
    <row r="109" spans="1:15" ht="16.5" customHeight="1" thickBot="1">
      <c r="A109" s="162" t="s">
        <v>47</v>
      </c>
      <c r="B109" s="163"/>
      <c r="C109" s="163"/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4"/>
    </row>
    <row r="110" spans="1:15" ht="32.25" thickBot="1">
      <c r="A110" s="12">
        <v>101</v>
      </c>
      <c r="B110" s="113" t="s">
        <v>135</v>
      </c>
      <c r="C110" s="30" t="s">
        <v>78</v>
      </c>
      <c r="D110" s="112">
        <v>5.8</v>
      </c>
      <c r="E110" s="112">
        <v>4.4000000000000004</v>
      </c>
      <c r="F110" s="112">
        <v>12.8</v>
      </c>
      <c r="G110" s="112">
        <v>114</v>
      </c>
      <c r="H110" s="112">
        <v>0.1</v>
      </c>
      <c r="I110" s="112">
        <v>0</v>
      </c>
      <c r="J110" s="112">
        <v>0</v>
      </c>
      <c r="K110" s="112">
        <v>0</v>
      </c>
      <c r="L110" s="112">
        <v>24</v>
      </c>
      <c r="M110" s="112">
        <v>128</v>
      </c>
      <c r="N110" s="112">
        <v>0</v>
      </c>
      <c r="O110" s="112">
        <v>0.8</v>
      </c>
    </row>
    <row r="111" spans="1:15" ht="32.25" thickBot="1">
      <c r="A111" s="60">
        <v>29</v>
      </c>
      <c r="B111" s="113" t="s">
        <v>88</v>
      </c>
      <c r="C111" s="30" t="s">
        <v>124</v>
      </c>
      <c r="D111" s="112">
        <v>4.8</v>
      </c>
      <c r="E111" s="112">
        <v>12</v>
      </c>
      <c r="F111" s="112">
        <v>16.3</v>
      </c>
      <c r="G111" s="112">
        <v>194.4</v>
      </c>
      <c r="H111" s="112">
        <v>0.1</v>
      </c>
      <c r="I111" s="112">
        <v>0.1</v>
      </c>
      <c r="J111" s="112">
        <v>71.03</v>
      </c>
      <c r="K111" s="112">
        <v>3.65</v>
      </c>
      <c r="L111" s="112">
        <v>41.6</v>
      </c>
      <c r="M111" s="112">
        <v>125.5</v>
      </c>
      <c r="N111" s="112">
        <v>0.03</v>
      </c>
      <c r="O111" s="112">
        <v>1.72</v>
      </c>
    </row>
    <row r="112" spans="1:15" ht="16.5" thickBot="1">
      <c r="A112" s="22">
        <v>715</v>
      </c>
      <c r="B112" s="113" t="s">
        <v>49</v>
      </c>
      <c r="C112" s="30" t="s">
        <v>50</v>
      </c>
      <c r="D112" s="112">
        <v>1.4</v>
      </c>
      <c r="E112" s="112">
        <v>1.6</v>
      </c>
      <c r="F112" s="112">
        <v>17.7</v>
      </c>
      <c r="G112" s="112">
        <v>91</v>
      </c>
      <c r="H112" s="112">
        <v>0.02</v>
      </c>
      <c r="I112" s="112">
        <v>0.09</v>
      </c>
      <c r="J112" s="112">
        <v>0.01</v>
      </c>
      <c r="K112" s="112">
        <v>0</v>
      </c>
      <c r="L112" s="112">
        <v>26.5</v>
      </c>
      <c r="M112" s="112">
        <v>49.1</v>
      </c>
      <c r="N112" s="112">
        <v>0</v>
      </c>
      <c r="O112" s="112">
        <v>0.4</v>
      </c>
    </row>
    <row r="113" spans="1:15" ht="16.5" thickBot="1">
      <c r="A113" s="24"/>
      <c r="B113" s="113" t="s">
        <v>71</v>
      </c>
      <c r="C113" s="30">
        <v>100</v>
      </c>
      <c r="D113" s="112">
        <v>1.5</v>
      </c>
      <c r="E113" s="112">
        <v>0.5</v>
      </c>
      <c r="F113" s="112">
        <v>21</v>
      </c>
      <c r="G113" s="112">
        <v>96</v>
      </c>
      <c r="H113" s="112">
        <v>0.04</v>
      </c>
      <c r="I113" s="112">
        <v>10</v>
      </c>
      <c r="J113" s="112">
        <v>20</v>
      </c>
      <c r="K113" s="112">
        <v>0</v>
      </c>
      <c r="L113" s="112">
        <v>8</v>
      </c>
      <c r="M113" s="112">
        <v>28</v>
      </c>
      <c r="N113" s="112">
        <v>0.05</v>
      </c>
      <c r="O113" s="112">
        <v>0.6</v>
      </c>
    </row>
    <row r="114" spans="1:15" ht="15.75">
      <c r="A114" s="22"/>
      <c r="B114" s="222" t="s">
        <v>28</v>
      </c>
      <c r="C114" s="157"/>
      <c r="D114" s="157">
        <f>SUM(D110:D113)</f>
        <v>13.5</v>
      </c>
      <c r="E114" s="157">
        <f t="shared" ref="E114:O114" si="3">SUM(E110:E113)</f>
        <v>18.5</v>
      </c>
      <c r="F114" s="157">
        <f t="shared" si="3"/>
        <v>67.8</v>
      </c>
      <c r="G114" s="157">
        <f t="shared" si="3"/>
        <v>495.4</v>
      </c>
      <c r="H114" s="157">
        <f t="shared" si="3"/>
        <v>0.26</v>
      </c>
      <c r="I114" s="157">
        <f t="shared" si="3"/>
        <v>10.19</v>
      </c>
      <c r="J114" s="157">
        <f t="shared" si="3"/>
        <v>91.04</v>
      </c>
      <c r="K114" s="157">
        <f t="shared" si="3"/>
        <v>3.65</v>
      </c>
      <c r="L114" s="157">
        <f t="shared" si="3"/>
        <v>100.1</v>
      </c>
      <c r="M114" s="157">
        <f t="shared" si="3"/>
        <v>330.6</v>
      </c>
      <c r="N114" s="157">
        <f t="shared" si="3"/>
        <v>0.08</v>
      </c>
      <c r="O114" s="157">
        <f t="shared" si="3"/>
        <v>3.52</v>
      </c>
    </row>
    <row r="115" spans="1:15" ht="15.75" thickBot="1">
      <c r="A115" s="23"/>
      <c r="B115" s="223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</row>
    <row r="116" spans="1:15" ht="15.75">
      <c r="A116" s="21"/>
      <c r="B116" s="20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 ht="15.75">
      <c r="A117" s="21"/>
      <c r="B117" s="20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 ht="15.75">
      <c r="A118" s="21"/>
      <c r="B118" s="20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ht="15.75">
      <c r="A119" s="21"/>
      <c r="B119" s="20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ht="15.75">
      <c r="A120" s="21"/>
      <c r="B120" s="20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 ht="15.75">
      <c r="A121" s="21"/>
      <c r="B121" s="20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 ht="15.75">
      <c r="A122" s="21"/>
      <c r="B122" s="20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 ht="15.75">
      <c r="A123" s="21"/>
      <c r="B123" s="20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ht="15.75">
      <c r="A124" s="21"/>
      <c r="B124" s="20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 ht="15.75">
      <c r="A125" s="21"/>
      <c r="B125" s="20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 ht="15.75">
      <c r="A126" s="21"/>
      <c r="B126" s="20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 ht="15.75">
      <c r="A127" s="21"/>
      <c r="B127" s="20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ht="15.75">
      <c r="A128" s="21"/>
      <c r="B128" s="20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ht="15.75">
      <c r="A129" s="1" t="s">
        <v>51</v>
      </c>
    </row>
    <row r="130" spans="1:15" ht="15.75">
      <c r="A130" s="1" t="s">
        <v>1</v>
      </c>
    </row>
    <row r="131" spans="1:15" ht="15.75">
      <c r="A131" s="1" t="s">
        <v>2</v>
      </c>
    </row>
    <row r="132" spans="1:15" ht="15.75">
      <c r="A132" s="1" t="s">
        <v>77</v>
      </c>
    </row>
    <row r="133" spans="1:15" ht="15.75">
      <c r="A133" s="1" t="s">
        <v>68</v>
      </c>
    </row>
    <row r="134" spans="1:15" ht="15.75">
      <c r="A134" s="1" t="s">
        <v>133</v>
      </c>
    </row>
    <row r="135" spans="1:15">
      <c r="A135" s="7" t="s">
        <v>134</v>
      </c>
    </row>
    <row r="136" spans="1:15" ht="16.5" thickBot="1">
      <c r="A136" s="17"/>
    </row>
    <row r="137" spans="1:15" s="68" customFormat="1" ht="30" customHeight="1">
      <c r="A137" s="175" t="s">
        <v>30</v>
      </c>
      <c r="B137" s="106" t="s">
        <v>4</v>
      </c>
      <c r="C137" s="106" t="s">
        <v>6</v>
      </c>
      <c r="D137" s="199" t="s">
        <v>8</v>
      </c>
      <c r="E137" s="200"/>
      <c r="F137" s="201"/>
      <c r="G137" s="106" t="s">
        <v>9</v>
      </c>
      <c r="H137" s="199" t="s">
        <v>12</v>
      </c>
      <c r="I137" s="200"/>
      <c r="J137" s="200"/>
      <c r="K137" s="201"/>
      <c r="L137" s="199" t="s">
        <v>14</v>
      </c>
      <c r="M137" s="200"/>
      <c r="N137" s="200"/>
      <c r="O137" s="201"/>
    </row>
    <row r="138" spans="1:15" s="68" customFormat="1" ht="30.75" thickBot="1">
      <c r="A138" s="176"/>
      <c r="B138" s="69" t="s">
        <v>5</v>
      </c>
      <c r="C138" s="69" t="s">
        <v>7</v>
      </c>
      <c r="D138" s="202"/>
      <c r="E138" s="203"/>
      <c r="F138" s="204"/>
      <c r="G138" s="69" t="s">
        <v>10</v>
      </c>
      <c r="H138" s="202" t="s">
        <v>13</v>
      </c>
      <c r="I138" s="203"/>
      <c r="J138" s="203"/>
      <c r="K138" s="204"/>
      <c r="L138" s="202"/>
      <c r="M138" s="203"/>
      <c r="N138" s="203"/>
      <c r="O138" s="204"/>
    </row>
    <row r="139" spans="1:15" s="68" customFormat="1" ht="30.75" thickBot="1">
      <c r="A139" s="177"/>
      <c r="B139" s="71"/>
      <c r="C139" s="71"/>
      <c r="D139" s="72" t="s">
        <v>15</v>
      </c>
      <c r="E139" s="72" t="s">
        <v>16</v>
      </c>
      <c r="F139" s="72" t="s">
        <v>17</v>
      </c>
      <c r="G139" s="107" t="s">
        <v>11</v>
      </c>
      <c r="H139" s="72" t="s">
        <v>75</v>
      </c>
      <c r="I139" s="72" t="s">
        <v>18</v>
      </c>
      <c r="J139" s="72" t="s">
        <v>97</v>
      </c>
      <c r="K139" s="72" t="s">
        <v>89</v>
      </c>
      <c r="L139" s="72" t="s">
        <v>20</v>
      </c>
      <c r="M139" s="72" t="s">
        <v>21</v>
      </c>
      <c r="N139" s="72" t="s">
        <v>90</v>
      </c>
      <c r="O139" s="72" t="s">
        <v>22</v>
      </c>
    </row>
    <row r="140" spans="1:15" s="68" customFormat="1" ht="16.5" thickBot="1">
      <c r="A140" s="73">
        <v>1</v>
      </c>
      <c r="B140" s="30">
        <v>2</v>
      </c>
      <c r="C140" s="30">
        <v>3</v>
      </c>
      <c r="D140" s="30">
        <v>4</v>
      </c>
      <c r="E140" s="30">
        <v>5</v>
      </c>
      <c r="F140" s="30">
        <v>6</v>
      </c>
      <c r="G140" s="30">
        <v>7</v>
      </c>
      <c r="H140" s="30">
        <v>8</v>
      </c>
      <c r="I140" s="30">
        <v>9</v>
      </c>
      <c r="J140" s="30">
        <v>10</v>
      </c>
      <c r="K140" s="30">
        <v>11</v>
      </c>
      <c r="L140" s="30">
        <v>12</v>
      </c>
      <c r="M140" s="30">
        <v>13</v>
      </c>
      <c r="N140" s="30">
        <v>14</v>
      </c>
      <c r="O140" s="30">
        <v>15</v>
      </c>
    </row>
    <row r="141" spans="1:15" s="68" customFormat="1" ht="16.5" customHeight="1" thickBot="1">
      <c r="A141" s="172" t="s">
        <v>52</v>
      </c>
      <c r="B141" s="173"/>
      <c r="C141" s="173"/>
      <c r="D141" s="173"/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4"/>
    </row>
    <row r="142" spans="1:15" s="68" customFormat="1" ht="48" thickBot="1">
      <c r="A142" s="74">
        <v>220</v>
      </c>
      <c r="B142" s="112" t="s">
        <v>53</v>
      </c>
      <c r="C142" s="30" t="s">
        <v>50</v>
      </c>
      <c r="D142" s="112">
        <f>4.2+0.6</f>
        <v>4.8</v>
      </c>
      <c r="E142" s="112">
        <f>1.6+1.3</f>
        <v>2.9000000000000004</v>
      </c>
      <c r="F142" s="112">
        <f>29.4+3</f>
        <v>32.4</v>
      </c>
      <c r="G142" s="112">
        <f>150+26.5</f>
        <v>176.5</v>
      </c>
      <c r="H142" s="112">
        <f>0.2+0.02</f>
        <v>0.22</v>
      </c>
      <c r="I142" s="112">
        <f>7.4+3.62</f>
        <v>11.02</v>
      </c>
      <c r="J142" s="112">
        <f>50+84</f>
        <v>134</v>
      </c>
      <c r="K142" s="112">
        <f>0.008+0.02</f>
        <v>2.8000000000000001E-2</v>
      </c>
      <c r="L142" s="112">
        <f>54+6</f>
        <v>60</v>
      </c>
      <c r="M142" s="112">
        <f>112+9.6</f>
        <v>121.6</v>
      </c>
      <c r="N142" s="112">
        <f>5.7+0.852</f>
        <v>6.5520000000000005</v>
      </c>
      <c r="O142" s="112">
        <f>1.4+0.22</f>
        <v>1.6199999999999999</v>
      </c>
    </row>
    <row r="143" spans="1:15" s="68" customFormat="1" ht="16.5" thickBot="1">
      <c r="A143" s="75">
        <v>364</v>
      </c>
      <c r="B143" s="112" t="s">
        <v>42</v>
      </c>
      <c r="C143" s="30">
        <v>100</v>
      </c>
      <c r="D143" s="112">
        <v>18</v>
      </c>
      <c r="E143" s="112">
        <v>6</v>
      </c>
      <c r="F143" s="112">
        <v>5.5</v>
      </c>
      <c r="G143" s="112">
        <v>146</v>
      </c>
      <c r="H143" s="112">
        <v>0.2</v>
      </c>
      <c r="I143" s="112">
        <v>1.5</v>
      </c>
      <c r="J143" s="112">
        <v>34.200000000000003</v>
      </c>
      <c r="K143" s="112">
        <v>8.9420000000000002</v>
      </c>
      <c r="L143" s="112">
        <v>25.4</v>
      </c>
      <c r="M143" s="112">
        <v>180</v>
      </c>
      <c r="N143" s="112">
        <v>41.6</v>
      </c>
      <c r="O143" s="112">
        <v>0.7</v>
      </c>
    </row>
    <row r="144" spans="1:15" s="68" customFormat="1" ht="16.5" thickBot="1">
      <c r="A144" s="98">
        <v>29</v>
      </c>
      <c r="B144" s="112" t="s">
        <v>44</v>
      </c>
      <c r="C144" s="30" t="s">
        <v>79</v>
      </c>
      <c r="D144" s="112">
        <v>4.7</v>
      </c>
      <c r="E144" s="112">
        <v>3.7</v>
      </c>
      <c r="F144" s="112">
        <v>16.23</v>
      </c>
      <c r="G144" s="112">
        <v>120</v>
      </c>
      <c r="H144" s="112">
        <v>0</v>
      </c>
      <c r="I144" s="112">
        <v>0.1</v>
      </c>
      <c r="J144" s="112">
        <v>26.03</v>
      </c>
      <c r="K144" s="112">
        <v>0</v>
      </c>
      <c r="L144" s="112">
        <v>40.4</v>
      </c>
      <c r="M144" s="112">
        <v>123.6</v>
      </c>
      <c r="N144" s="112">
        <v>0.03</v>
      </c>
      <c r="O144" s="112">
        <v>0.6</v>
      </c>
    </row>
    <row r="145" spans="1:15" s="68" customFormat="1" ht="16.5" thickBot="1">
      <c r="A145" s="98">
        <v>713</v>
      </c>
      <c r="B145" s="112" t="s">
        <v>56</v>
      </c>
      <c r="C145" s="30" t="s">
        <v>57</v>
      </c>
      <c r="D145" s="112">
        <v>0.02</v>
      </c>
      <c r="E145" s="112">
        <v>0</v>
      </c>
      <c r="F145" s="112">
        <v>14</v>
      </c>
      <c r="G145" s="112">
        <v>56</v>
      </c>
      <c r="H145" s="112">
        <v>0</v>
      </c>
      <c r="I145" s="112">
        <v>0</v>
      </c>
      <c r="J145" s="112">
        <v>0</v>
      </c>
      <c r="K145" s="112">
        <v>0</v>
      </c>
      <c r="L145" s="112">
        <v>12</v>
      </c>
      <c r="M145" s="112">
        <v>8</v>
      </c>
      <c r="N145" s="112">
        <v>0</v>
      </c>
      <c r="O145" s="112">
        <v>0.8</v>
      </c>
    </row>
    <row r="146" spans="1:15" s="68" customFormat="1" ht="16.5" thickBot="1">
      <c r="A146" s="98"/>
      <c r="B146" s="112" t="s">
        <v>26</v>
      </c>
      <c r="C146" s="30">
        <v>40</v>
      </c>
      <c r="D146" s="47">
        <v>3</v>
      </c>
      <c r="E146" s="47">
        <v>4</v>
      </c>
      <c r="F146" s="47">
        <v>29.8</v>
      </c>
      <c r="G146" s="47">
        <v>166.8</v>
      </c>
      <c r="H146" s="47">
        <v>0.03</v>
      </c>
      <c r="I146" s="47">
        <v>0</v>
      </c>
      <c r="J146" s="47">
        <v>0</v>
      </c>
      <c r="K146" s="47">
        <v>0</v>
      </c>
      <c r="L146" s="47">
        <v>44</v>
      </c>
      <c r="M146" s="47">
        <v>36</v>
      </c>
      <c r="N146" s="47">
        <v>8</v>
      </c>
      <c r="O146" s="47">
        <v>0.8</v>
      </c>
    </row>
    <row r="147" spans="1:15" s="68" customFormat="1" ht="16.5" thickBot="1">
      <c r="A147" s="76"/>
      <c r="B147" s="112" t="s">
        <v>28</v>
      </c>
      <c r="C147" s="112"/>
      <c r="D147" s="112">
        <f>SUM(D142:D146)</f>
        <v>30.52</v>
      </c>
      <c r="E147" s="112">
        <f t="shared" ref="E147:O147" si="4">SUM(E142:E146)</f>
        <v>16.600000000000001</v>
      </c>
      <c r="F147" s="112">
        <f t="shared" si="4"/>
        <v>97.929999999999993</v>
      </c>
      <c r="G147" s="112">
        <f t="shared" si="4"/>
        <v>665.3</v>
      </c>
      <c r="H147" s="112">
        <f t="shared" si="4"/>
        <v>0.45000000000000007</v>
      </c>
      <c r="I147" s="112">
        <f t="shared" si="4"/>
        <v>12.62</v>
      </c>
      <c r="J147" s="112">
        <f t="shared" si="4"/>
        <v>194.23</v>
      </c>
      <c r="K147" s="112">
        <f t="shared" si="4"/>
        <v>8.9700000000000006</v>
      </c>
      <c r="L147" s="112">
        <f t="shared" si="4"/>
        <v>181.8</v>
      </c>
      <c r="M147" s="112">
        <f t="shared" si="4"/>
        <v>469.20000000000005</v>
      </c>
      <c r="N147" s="112">
        <f t="shared" si="4"/>
        <v>56.182000000000002</v>
      </c>
      <c r="O147" s="112">
        <f t="shared" si="4"/>
        <v>4.5199999999999996</v>
      </c>
    </row>
    <row r="148" spans="1:15" ht="15.75">
      <c r="A148" s="21"/>
      <c r="B148" s="20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</row>
    <row r="149" spans="1:15" ht="15.75">
      <c r="A149" s="21"/>
      <c r="B149" s="20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</row>
    <row r="150" spans="1:15" ht="15.75">
      <c r="A150" s="21"/>
      <c r="B150" s="20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</row>
    <row r="151" spans="1:15" ht="15.75">
      <c r="A151" s="21"/>
      <c r="B151" s="20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</row>
    <row r="152" spans="1:15" ht="15.75">
      <c r="A152" s="21"/>
      <c r="B152" s="20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</row>
    <row r="153" spans="1:15" ht="15.75">
      <c r="A153" s="21"/>
      <c r="B153" s="20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</row>
    <row r="154" spans="1:15" ht="15.75">
      <c r="A154" s="21"/>
      <c r="B154" s="20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</row>
    <row r="155" spans="1:15" ht="15.75">
      <c r="A155" s="21"/>
      <c r="B155" s="20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</row>
    <row r="156" spans="1:15" ht="15.75">
      <c r="A156" s="21"/>
      <c r="B156" s="20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</row>
    <row r="157" spans="1:15" ht="15.75">
      <c r="A157" s="21"/>
      <c r="B157" s="20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5" ht="15.75">
      <c r="A158" s="21"/>
      <c r="B158" s="20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5" ht="15.75">
      <c r="A159" s="21"/>
      <c r="B159" s="20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</row>
    <row r="160" spans="1:15" ht="15.75">
      <c r="A160" s="1" t="s">
        <v>0</v>
      </c>
    </row>
    <row r="161" spans="1:15" ht="15.75">
      <c r="A161" s="1" t="s">
        <v>58</v>
      </c>
    </row>
    <row r="162" spans="1:15" ht="15.75">
      <c r="A162" s="1" t="s">
        <v>2</v>
      </c>
    </row>
    <row r="163" spans="1:15" ht="15.75">
      <c r="A163" s="1" t="s">
        <v>77</v>
      </c>
    </row>
    <row r="164" spans="1:15" ht="15.75">
      <c r="A164" s="1" t="s">
        <v>68</v>
      </c>
    </row>
    <row r="165" spans="1:15" ht="15.75">
      <c r="A165" s="1" t="s">
        <v>133</v>
      </c>
    </row>
    <row r="166" spans="1:15">
      <c r="A166" s="7" t="s">
        <v>134</v>
      </c>
    </row>
    <row r="167" spans="1:15" ht="16.5" thickBot="1">
      <c r="A167" s="25"/>
    </row>
    <row r="168" spans="1:15" ht="30" customHeight="1">
      <c r="A168" s="165" t="s">
        <v>30</v>
      </c>
      <c r="B168" s="27" t="s">
        <v>4</v>
      </c>
      <c r="C168" s="103" t="s">
        <v>6</v>
      </c>
      <c r="D168" s="180" t="s">
        <v>8</v>
      </c>
      <c r="E168" s="181"/>
      <c r="F168" s="182"/>
      <c r="G168" s="103" t="s">
        <v>9</v>
      </c>
      <c r="H168" s="180" t="s">
        <v>12</v>
      </c>
      <c r="I168" s="181"/>
      <c r="J168" s="181"/>
      <c r="K168" s="182"/>
      <c r="L168" s="180" t="s">
        <v>14</v>
      </c>
      <c r="M168" s="181"/>
      <c r="N168" s="181"/>
      <c r="O168" s="182"/>
    </row>
    <row r="169" spans="1:15" ht="30.75" thickBot="1">
      <c r="A169" s="166"/>
      <c r="B169" s="5" t="s">
        <v>5</v>
      </c>
      <c r="C169" s="36" t="s">
        <v>7</v>
      </c>
      <c r="D169" s="183"/>
      <c r="E169" s="184"/>
      <c r="F169" s="185"/>
      <c r="G169" s="36" t="s">
        <v>10</v>
      </c>
      <c r="H169" s="183" t="s">
        <v>13</v>
      </c>
      <c r="I169" s="184"/>
      <c r="J169" s="184"/>
      <c r="K169" s="185"/>
      <c r="L169" s="183"/>
      <c r="M169" s="184"/>
      <c r="N169" s="184"/>
      <c r="O169" s="185"/>
    </row>
    <row r="170" spans="1:15" ht="30.75" thickBot="1">
      <c r="A170" s="167"/>
      <c r="B170" s="10"/>
      <c r="C170" s="39"/>
      <c r="D170" s="40" t="s">
        <v>15</v>
      </c>
      <c r="E170" s="40" t="s">
        <v>16</v>
      </c>
      <c r="F170" s="40" t="s">
        <v>17</v>
      </c>
      <c r="G170" s="104" t="s">
        <v>11</v>
      </c>
      <c r="H170" s="40" t="s">
        <v>75</v>
      </c>
      <c r="I170" s="40" t="s">
        <v>18</v>
      </c>
      <c r="J170" s="40" t="s">
        <v>97</v>
      </c>
      <c r="K170" s="40" t="s">
        <v>89</v>
      </c>
      <c r="L170" s="40" t="s">
        <v>20</v>
      </c>
      <c r="M170" s="40" t="s">
        <v>21</v>
      </c>
      <c r="N170" s="40" t="s">
        <v>91</v>
      </c>
      <c r="O170" s="40" t="s">
        <v>22</v>
      </c>
    </row>
    <row r="171" spans="1:15" ht="16.5" thickBot="1">
      <c r="A171" s="15">
        <v>1</v>
      </c>
      <c r="B171" s="6">
        <v>2</v>
      </c>
      <c r="C171" s="33">
        <v>3</v>
      </c>
      <c r="D171" s="33">
        <v>4</v>
      </c>
      <c r="E171" s="33">
        <v>5</v>
      </c>
      <c r="F171" s="33">
        <v>6</v>
      </c>
      <c r="G171" s="33">
        <v>7</v>
      </c>
      <c r="H171" s="33">
        <v>8</v>
      </c>
      <c r="I171" s="33">
        <v>9</v>
      </c>
      <c r="J171" s="33">
        <v>10</v>
      </c>
      <c r="K171" s="33">
        <v>11</v>
      </c>
      <c r="L171" s="33">
        <v>12</v>
      </c>
      <c r="M171" s="33">
        <v>13</v>
      </c>
      <c r="N171" s="33">
        <v>14</v>
      </c>
      <c r="O171" s="33">
        <v>15</v>
      </c>
    </row>
    <row r="172" spans="1:15" ht="16.5" customHeight="1" thickBot="1">
      <c r="A172" s="162" t="s">
        <v>23</v>
      </c>
      <c r="B172" s="163"/>
      <c r="C172" s="163"/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4"/>
    </row>
    <row r="173" spans="1:15" ht="48" thickBot="1">
      <c r="A173" s="98">
        <v>284</v>
      </c>
      <c r="B173" s="112" t="s">
        <v>82</v>
      </c>
      <c r="C173" s="30" t="s">
        <v>73</v>
      </c>
      <c r="D173" s="112">
        <v>24.65</v>
      </c>
      <c r="E173" s="112">
        <v>27.75</v>
      </c>
      <c r="F173" s="112">
        <v>64.900000000000006</v>
      </c>
      <c r="G173" s="112">
        <v>432.5</v>
      </c>
      <c r="H173" s="112">
        <v>0.08</v>
      </c>
      <c r="I173" s="112">
        <v>0.5</v>
      </c>
      <c r="J173" s="112">
        <v>47</v>
      </c>
      <c r="K173" s="112">
        <v>0.03</v>
      </c>
      <c r="L173" s="112">
        <v>262</v>
      </c>
      <c r="M173" s="112">
        <v>375.25</v>
      </c>
      <c r="N173" s="112">
        <v>20.25</v>
      </c>
      <c r="O173" s="112">
        <v>0.65</v>
      </c>
    </row>
    <row r="174" spans="1:15" ht="16.5" thickBot="1">
      <c r="A174" s="98">
        <v>29</v>
      </c>
      <c r="B174" s="112" t="s">
        <v>62</v>
      </c>
      <c r="C174" s="30">
        <v>40</v>
      </c>
      <c r="D174" s="112">
        <v>2.4</v>
      </c>
      <c r="E174" s="112">
        <v>0.7</v>
      </c>
      <c r="F174" s="112">
        <v>16.2</v>
      </c>
      <c r="G174" s="112">
        <v>83.2</v>
      </c>
      <c r="H174" s="112">
        <v>0</v>
      </c>
      <c r="I174" s="112">
        <v>0</v>
      </c>
      <c r="J174" s="112">
        <v>0</v>
      </c>
      <c r="K174" s="112">
        <v>0</v>
      </c>
      <c r="L174" s="112">
        <v>18</v>
      </c>
      <c r="M174" s="112">
        <v>70</v>
      </c>
      <c r="N174" s="112">
        <v>0.03</v>
      </c>
      <c r="O174" s="112">
        <v>0.3</v>
      </c>
    </row>
    <row r="175" spans="1:15" ht="32.25" thickBot="1">
      <c r="A175" s="31">
        <v>644</v>
      </c>
      <c r="B175" s="32" t="s">
        <v>85</v>
      </c>
      <c r="C175" s="33" t="s">
        <v>35</v>
      </c>
      <c r="D175" s="32">
        <v>6</v>
      </c>
      <c r="E175" s="32">
        <v>6</v>
      </c>
      <c r="F175" s="32">
        <v>32</v>
      </c>
      <c r="G175" s="32">
        <v>206</v>
      </c>
      <c r="H175" s="32">
        <v>0.06</v>
      </c>
      <c r="I175" s="32">
        <v>0.16</v>
      </c>
      <c r="J175" s="32">
        <v>40</v>
      </c>
      <c r="K175" s="32">
        <v>0.08</v>
      </c>
      <c r="L175" s="32">
        <v>172</v>
      </c>
      <c r="M175" s="32">
        <v>180</v>
      </c>
      <c r="N175" s="32">
        <v>6.5</v>
      </c>
      <c r="O175" s="32">
        <v>1</v>
      </c>
    </row>
    <row r="176" spans="1:15" ht="16.5" thickBot="1">
      <c r="A176" s="31"/>
      <c r="B176" s="97" t="s">
        <v>86</v>
      </c>
      <c r="C176" s="102">
        <v>100</v>
      </c>
      <c r="D176" s="34">
        <v>0.8</v>
      </c>
      <c r="E176" s="34">
        <v>0.2</v>
      </c>
      <c r="F176" s="34">
        <v>7.5</v>
      </c>
      <c r="G176" s="34">
        <v>38</v>
      </c>
      <c r="H176" s="34">
        <v>0</v>
      </c>
      <c r="I176" s="34">
        <v>38</v>
      </c>
      <c r="J176" s="34">
        <v>0</v>
      </c>
      <c r="K176" s="34">
        <v>0</v>
      </c>
      <c r="L176" s="34">
        <v>35</v>
      </c>
      <c r="M176" s="34">
        <v>0</v>
      </c>
      <c r="N176" s="34">
        <v>0</v>
      </c>
      <c r="O176" s="34">
        <v>0.1</v>
      </c>
    </row>
    <row r="177" spans="1:15" ht="15" customHeight="1">
      <c r="A177" s="205"/>
      <c r="B177" s="207" t="s">
        <v>28</v>
      </c>
      <c r="C177" s="207"/>
      <c r="D177" s="207">
        <f>SUM(D173:D176)</f>
        <v>33.849999999999994</v>
      </c>
      <c r="E177" s="207">
        <f t="shared" ref="E177:O177" si="5">SUM(E173:E176)</f>
        <v>34.650000000000006</v>
      </c>
      <c r="F177" s="207">
        <f t="shared" si="5"/>
        <v>120.60000000000001</v>
      </c>
      <c r="G177" s="207">
        <f t="shared" si="5"/>
        <v>759.7</v>
      </c>
      <c r="H177" s="207">
        <f t="shared" si="5"/>
        <v>0.14000000000000001</v>
      </c>
      <c r="I177" s="207">
        <f t="shared" si="5"/>
        <v>38.659999999999997</v>
      </c>
      <c r="J177" s="207">
        <f t="shared" si="5"/>
        <v>87</v>
      </c>
      <c r="K177" s="207">
        <f t="shared" si="5"/>
        <v>0.11</v>
      </c>
      <c r="L177" s="207">
        <f t="shared" si="5"/>
        <v>487</v>
      </c>
      <c r="M177" s="207">
        <f t="shared" si="5"/>
        <v>625.25</v>
      </c>
      <c r="N177" s="207">
        <f t="shared" si="5"/>
        <v>26.78</v>
      </c>
      <c r="O177" s="207">
        <f t="shared" si="5"/>
        <v>2.0499999999999998</v>
      </c>
    </row>
    <row r="178" spans="1:15" ht="15.75" customHeight="1" thickBot="1">
      <c r="A178" s="206"/>
      <c r="B178" s="208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</row>
    <row r="179" spans="1:15" ht="15.75">
      <c r="A179" s="58"/>
      <c r="B179" s="20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5" ht="15.75">
      <c r="A180" s="58"/>
      <c r="B180" s="20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1:15" ht="15.75">
      <c r="A181" s="58"/>
      <c r="B181" s="20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</row>
    <row r="182" spans="1:15" ht="15.75">
      <c r="A182" s="58"/>
      <c r="B182" s="20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</row>
    <row r="183" spans="1:15" ht="15.75">
      <c r="A183" s="58"/>
      <c r="B183" s="20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</row>
    <row r="184" spans="1:15" ht="15.75">
      <c r="A184" s="58"/>
      <c r="B184" s="20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</row>
    <row r="185" spans="1:15" ht="15.75">
      <c r="A185" s="58"/>
      <c r="B185" s="20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</row>
    <row r="186" spans="1:15" ht="15.75">
      <c r="A186" s="58"/>
      <c r="B186" s="20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</row>
    <row r="187" spans="1:15" ht="15.75">
      <c r="A187" s="58"/>
      <c r="B187" s="20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1:15" ht="15.75">
      <c r="A188" s="58"/>
      <c r="B188" s="20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1:15" ht="15.75">
      <c r="A189" s="58"/>
      <c r="B189" s="20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</row>
    <row r="190" spans="1:15" ht="15.75">
      <c r="A190" s="58"/>
      <c r="B190" s="20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</row>
    <row r="191" spans="1:15" ht="15.75">
      <c r="A191" s="1" t="s">
        <v>29</v>
      </c>
    </row>
    <row r="192" spans="1:15" ht="15.75">
      <c r="A192" s="1" t="s">
        <v>58</v>
      </c>
    </row>
    <row r="193" spans="1:15" ht="15.75">
      <c r="A193" s="1" t="s">
        <v>2</v>
      </c>
    </row>
    <row r="194" spans="1:15" ht="15.75">
      <c r="A194" s="1" t="s">
        <v>77</v>
      </c>
    </row>
    <row r="195" spans="1:15" ht="15.75">
      <c r="A195" s="1" t="s">
        <v>68</v>
      </c>
    </row>
    <row r="196" spans="1:15" ht="15.75">
      <c r="A196" s="1" t="s">
        <v>133</v>
      </c>
    </row>
    <row r="197" spans="1:15">
      <c r="A197" s="7" t="s">
        <v>134</v>
      </c>
    </row>
    <row r="198" spans="1:15" ht="16.5" thickBot="1">
      <c r="A198" s="25"/>
    </row>
    <row r="199" spans="1:15" ht="30" customHeight="1">
      <c r="A199" s="165" t="s">
        <v>30</v>
      </c>
      <c r="B199" s="27" t="s">
        <v>4</v>
      </c>
      <c r="C199" s="103" t="s">
        <v>6</v>
      </c>
      <c r="D199" s="180" t="s">
        <v>8</v>
      </c>
      <c r="E199" s="181"/>
      <c r="F199" s="182"/>
      <c r="G199" s="103" t="s">
        <v>9</v>
      </c>
      <c r="H199" s="180" t="s">
        <v>12</v>
      </c>
      <c r="I199" s="181"/>
      <c r="J199" s="181"/>
      <c r="K199" s="182"/>
      <c r="L199" s="180" t="s">
        <v>14</v>
      </c>
      <c r="M199" s="181"/>
      <c r="N199" s="181"/>
      <c r="O199" s="182"/>
    </row>
    <row r="200" spans="1:15" ht="30.75" thickBot="1">
      <c r="A200" s="166"/>
      <c r="B200" s="5" t="s">
        <v>5</v>
      </c>
      <c r="C200" s="36" t="s">
        <v>7</v>
      </c>
      <c r="D200" s="183"/>
      <c r="E200" s="184"/>
      <c r="F200" s="185"/>
      <c r="G200" s="36" t="s">
        <v>10</v>
      </c>
      <c r="H200" s="183" t="s">
        <v>13</v>
      </c>
      <c r="I200" s="184"/>
      <c r="J200" s="184"/>
      <c r="K200" s="185"/>
      <c r="L200" s="183"/>
      <c r="M200" s="184"/>
      <c r="N200" s="184"/>
      <c r="O200" s="185"/>
    </row>
    <row r="201" spans="1:15" ht="30.75" thickBot="1">
      <c r="A201" s="167"/>
      <c r="B201" s="10"/>
      <c r="C201" s="39"/>
      <c r="D201" s="40" t="s">
        <v>15</v>
      </c>
      <c r="E201" s="40" t="s">
        <v>16</v>
      </c>
      <c r="F201" s="40" t="s">
        <v>17</v>
      </c>
      <c r="G201" s="104" t="s">
        <v>11</v>
      </c>
      <c r="H201" s="40" t="s">
        <v>75</v>
      </c>
      <c r="I201" s="40" t="s">
        <v>18</v>
      </c>
      <c r="J201" s="40" t="s">
        <v>95</v>
      </c>
      <c r="K201" s="40" t="s">
        <v>89</v>
      </c>
      <c r="L201" s="40" t="s">
        <v>20</v>
      </c>
      <c r="M201" s="40" t="s">
        <v>21</v>
      </c>
      <c r="N201" s="40" t="s">
        <v>91</v>
      </c>
      <c r="O201" s="40" t="s">
        <v>22</v>
      </c>
    </row>
    <row r="202" spans="1:15" ht="16.5" thickBot="1">
      <c r="A202" s="15">
        <v>1</v>
      </c>
      <c r="B202" s="6">
        <v>2</v>
      </c>
      <c r="C202" s="33">
        <v>3</v>
      </c>
      <c r="D202" s="33">
        <v>4</v>
      </c>
      <c r="E202" s="33">
        <v>5</v>
      </c>
      <c r="F202" s="33">
        <v>6</v>
      </c>
      <c r="G202" s="33">
        <v>7</v>
      </c>
      <c r="H202" s="33">
        <v>8</v>
      </c>
      <c r="I202" s="33">
        <v>9</v>
      </c>
      <c r="J202" s="33">
        <v>10</v>
      </c>
      <c r="K202" s="33">
        <v>11</v>
      </c>
      <c r="L202" s="33">
        <v>12</v>
      </c>
      <c r="M202" s="33">
        <v>13</v>
      </c>
      <c r="N202" s="33">
        <v>14</v>
      </c>
      <c r="O202" s="33">
        <v>15</v>
      </c>
    </row>
    <row r="203" spans="1:15" ht="16.5" customHeight="1" thickBot="1">
      <c r="A203" s="162" t="s">
        <v>31</v>
      </c>
      <c r="B203" s="163"/>
      <c r="C203" s="163"/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4"/>
    </row>
    <row r="204" spans="1:15" ht="63.75" thickBot="1">
      <c r="A204" s="12">
        <v>133</v>
      </c>
      <c r="B204" s="32" t="s">
        <v>72</v>
      </c>
      <c r="C204" s="33" t="s">
        <v>98</v>
      </c>
      <c r="D204" s="32">
        <f>7+0.25</f>
        <v>7.25</v>
      </c>
      <c r="E204" s="32">
        <f>4.8+2</f>
        <v>6.8</v>
      </c>
      <c r="F204" s="32">
        <f>8.6+0.34</f>
        <v>8.94</v>
      </c>
      <c r="G204" s="32">
        <f>106+20.6</f>
        <v>126.6</v>
      </c>
      <c r="H204" s="32">
        <v>0.08</v>
      </c>
      <c r="I204" s="32">
        <f>27+0.03</f>
        <v>27.03</v>
      </c>
      <c r="J204" s="32">
        <f>69.5+16</f>
        <v>85.5</v>
      </c>
      <c r="K204" s="32">
        <v>0.01</v>
      </c>
      <c r="L204" s="32">
        <f>46+8.6</f>
        <v>54.6</v>
      </c>
      <c r="M204" s="32">
        <f>96+6</f>
        <v>102</v>
      </c>
      <c r="N204" s="32">
        <f>26+0.9</f>
        <v>26.9</v>
      </c>
      <c r="O204" s="32">
        <f>2+0.02</f>
        <v>2.02</v>
      </c>
    </row>
    <row r="205" spans="1:15" ht="16.5" thickBot="1">
      <c r="A205" s="60">
        <v>1</v>
      </c>
      <c r="B205" s="32" t="s">
        <v>59</v>
      </c>
      <c r="C205" s="33" t="s">
        <v>79</v>
      </c>
      <c r="D205" s="32">
        <v>2.5</v>
      </c>
      <c r="E205" s="32">
        <v>9</v>
      </c>
      <c r="F205" s="32">
        <v>16.3</v>
      </c>
      <c r="G205" s="32">
        <v>158</v>
      </c>
      <c r="H205" s="32">
        <v>0</v>
      </c>
      <c r="I205" s="32">
        <v>0</v>
      </c>
      <c r="J205" s="32">
        <v>45</v>
      </c>
      <c r="K205" s="32">
        <v>0.15</v>
      </c>
      <c r="L205" s="32">
        <v>19.600000000000001</v>
      </c>
      <c r="M205" s="32">
        <v>71.5</v>
      </c>
      <c r="N205" s="32">
        <v>0.03</v>
      </c>
      <c r="O205" s="32">
        <v>1.62</v>
      </c>
    </row>
    <row r="206" spans="1:15" ht="16.5" thickBot="1">
      <c r="A206" s="24">
        <v>651</v>
      </c>
      <c r="B206" s="32" t="s">
        <v>60</v>
      </c>
      <c r="C206" s="33">
        <v>200</v>
      </c>
      <c r="D206" s="32">
        <v>1</v>
      </c>
      <c r="E206" s="32">
        <v>0.2</v>
      </c>
      <c r="F206" s="32">
        <v>20.2</v>
      </c>
      <c r="G206" s="32">
        <v>92</v>
      </c>
      <c r="H206" s="32">
        <v>0.02</v>
      </c>
      <c r="I206" s="32">
        <v>4</v>
      </c>
      <c r="J206" s="32">
        <v>0</v>
      </c>
      <c r="K206" s="32">
        <v>0</v>
      </c>
      <c r="L206" s="32">
        <v>14</v>
      </c>
      <c r="M206" s="32">
        <v>14</v>
      </c>
      <c r="N206" s="32">
        <v>2</v>
      </c>
      <c r="O206" s="32">
        <v>2.8</v>
      </c>
    </row>
    <row r="207" spans="1:15" ht="32.25" thickBot="1">
      <c r="A207" s="60">
        <v>326</v>
      </c>
      <c r="B207" s="109" t="s">
        <v>74</v>
      </c>
      <c r="C207" s="108">
        <v>40</v>
      </c>
      <c r="D207" s="105">
        <v>2.6</v>
      </c>
      <c r="E207" s="105">
        <v>1.4</v>
      </c>
      <c r="F207" s="105">
        <v>22</v>
      </c>
      <c r="G207" s="105">
        <v>219</v>
      </c>
      <c r="H207" s="105">
        <v>0</v>
      </c>
      <c r="I207" s="105">
        <v>0</v>
      </c>
      <c r="J207" s="105">
        <v>0</v>
      </c>
      <c r="K207" s="105">
        <v>0</v>
      </c>
      <c r="L207" s="105">
        <v>2</v>
      </c>
      <c r="M207" s="105">
        <v>32</v>
      </c>
      <c r="N207" s="105">
        <v>0</v>
      </c>
      <c r="O207" s="105">
        <v>0.3</v>
      </c>
    </row>
    <row r="208" spans="1:15" ht="15" customHeight="1">
      <c r="A208" s="168"/>
      <c r="B208" s="207" t="s">
        <v>28</v>
      </c>
      <c r="C208" s="207"/>
      <c r="D208" s="207">
        <f>SUM(D204:D207)</f>
        <v>13.35</v>
      </c>
      <c r="E208" s="207">
        <f t="shared" ref="E208:O208" si="6">SUM(E204:E207)</f>
        <v>17.399999999999999</v>
      </c>
      <c r="F208" s="207">
        <f t="shared" si="6"/>
        <v>67.44</v>
      </c>
      <c r="G208" s="207">
        <f t="shared" si="6"/>
        <v>595.6</v>
      </c>
      <c r="H208" s="207">
        <f t="shared" si="6"/>
        <v>0.1</v>
      </c>
      <c r="I208" s="207">
        <f t="shared" si="6"/>
        <v>31.03</v>
      </c>
      <c r="J208" s="207">
        <f t="shared" si="6"/>
        <v>130.5</v>
      </c>
      <c r="K208" s="207">
        <f t="shared" si="6"/>
        <v>0.16</v>
      </c>
      <c r="L208" s="207">
        <f t="shared" si="6"/>
        <v>90.2</v>
      </c>
      <c r="M208" s="207">
        <f t="shared" si="6"/>
        <v>219.5</v>
      </c>
      <c r="N208" s="207">
        <f t="shared" si="6"/>
        <v>28.93</v>
      </c>
      <c r="O208" s="207">
        <f t="shared" si="6"/>
        <v>6.7399999999999993</v>
      </c>
    </row>
    <row r="209" spans="1:15" ht="15.75" customHeight="1" thickBot="1">
      <c r="A209" s="169"/>
      <c r="B209" s="208"/>
      <c r="C209" s="208"/>
      <c r="D209" s="208"/>
      <c r="E209" s="208"/>
      <c r="F209" s="208"/>
      <c r="G209" s="208"/>
      <c r="H209" s="208"/>
      <c r="I209" s="208"/>
      <c r="J209" s="208"/>
      <c r="K209" s="208"/>
      <c r="L209" s="208"/>
      <c r="M209" s="208"/>
      <c r="N209" s="208"/>
      <c r="O209" s="208"/>
    </row>
    <row r="210" spans="1:15" ht="15.75">
      <c r="A210" s="58"/>
      <c r="B210" s="20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1:15" ht="15.75">
      <c r="A211" s="58"/>
      <c r="B211" s="20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</row>
    <row r="212" spans="1:15" ht="15.75">
      <c r="A212" s="58"/>
      <c r="B212" s="20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</row>
    <row r="213" spans="1:15" ht="15.75">
      <c r="A213" s="58"/>
      <c r="B213" s="20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</row>
    <row r="214" spans="1:15" ht="15.75">
      <c r="A214" s="58"/>
      <c r="B214" s="20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</row>
    <row r="215" spans="1:15" ht="15.75">
      <c r="A215" s="58"/>
      <c r="B215" s="20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</row>
    <row r="216" spans="1:15" ht="15.75">
      <c r="A216" s="58"/>
      <c r="B216" s="20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</row>
    <row r="217" spans="1:15" ht="15.75">
      <c r="A217" s="58"/>
      <c r="B217" s="20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</row>
    <row r="218" spans="1:15" ht="15.75">
      <c r="A218" s="58"/>
      <c r="B218" s="20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</row>
    <row r="219" spans="1:15" ht="15.75">
      <c r="A219" s="58"/>
      <c r="B219" s="20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</row>
    <row r="220" spans="1:15" ht="15.75">
      <c r="A220" s="58"/>
      <c r="B220" s="20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</row>
    <row r="221" spans="1:15" ht="15.75">
      <c r="A221" s="1" t="s">
        <v>38</v>
      </c>
    </row>
    <row r="222" spans="1:15" ht="15.75">
      <c r="A222" s="1" t="s">
        <v>58</v>
      </c>
    </row>
    <row r="223" spans="1:15" ht="15.75">
      <c r="A223" s="1" t="s">
        <v>2</v>
      </c>
    </row>
    <row r="224" spans="1:15" ht="15.75">
      <c r="A224" s="1" t="s">
        <v>77</v>
      </c>
    </row>
    <row r="225" spans="1:15" ht="15.75">
      <c r="A225" s="1" t="s">
        <v>68</v>
      </c>
    </row>
    <row r="226" spans="1:15" ht="15.75">
      <c r="A226" s="1" t="s">
        <v>133</v>
      </c>
    </row>
    <row r="227" spans="1:15">
      <c r="A227" s="7" t="s">
        <v>134</v>
      </c>
    </row>
    <row r="228" spans="1:15" ht="16.5" thickBot="1">
      <c r="A228" s="17"/>
    </row>
    <row r="229" spans="1:15" s="68" customFormat="1" ht="30" customHeight="1">
      <c r="A229" s="175" t="s">
        <v>30</v>
      </c>
      <c r="B229" s="106" t="s">
        <v>4</v>
      </c>
      <c r="C229" s="106" t="s">
        <v>6</v>
      </c>
      <c r="D229" s="199" t="s">
        <v>8</v>
      </c>
      <c r="E229" s="200"/>
      <c r="F229" s="201"/>
      <c r="G229" s="106" t="s">
        <v>9</v>
      </c>
      <c r="H229" s="199" t="s">
        <v>12</v>
      </c>
      <c r="I229" s="200"/>
      <c r="J229" s="200"/>
      <c r="K229" s="201"/>
      <c r="L229" s="199" t="s">
        <v>14</v>
      </c>
      <c r="M229" s="200"/>
      <c r="N229" s="200"/>
      <c r="O229" s="201"/>
    </row>
    <row r="230" spans="1:15" s="68" customFormat="1" ht="30.75" thickBot="1">
      <c r="A230" s="176"/>
      <c r="B230" s="69" t="s">
        <v>5</v>
      </c>
      <c r="C230" s="69" t="s">
        <v>7</v>
      </c>
      <c r="D230" s="202"/>
      <c r="E230" s="203"/>
      <c r="F230" s="204"/>
      <c r="G230" s="69" t="s">
        <v>10</v>
      </c>
      <c r="H230" s="202" t="s">
        <v>13</v>
      </c>
      <c r="I230" s="203"/>
      <c r="J230" s="203"/>
      <c r="K230" s="204"/>
      <c r="L230" s="202"/>
      <c r="M230" s="203"/>
      <c r="N230" s="203"/>
      <c r="O230" s="204"/>
    </row>
    <row r="231" spans="1:15" s="68" customFormat="1" ht="30.75" thickBot="1">
      <c r="A231" s="177"/>
      <c r="B231" s="71"/>
      <c r="C231" s="71"/>
      <c r="D231" s="72" t="s">
        <v>15</v>
      </c>
      <c r="E231" s="72" t="s">
        <v>16</v>
      </c>
      <c r="F231" s="72" t="s">
        <v>17</v>
      </c>
      <c r="G231" s="107" t="s">
        <v>11</v>
      </c>
      <c r="H231" s="72" t="s">
        <v>75</v>
      </c>
      <c r="I231" s="72" t="s">
        <v>18</v>
      </c>
      <c r="J231" s="72" t="s">
        <v>97</v>
      </c>
      <c r="K231" s="72" t="s">
        <v>89</v>
      </c>
      <c r="L231" s="72" t="s">
        <v>20</v>
      </c>
      <c r="M231" s="72" t="s">
        <v>21</v>
      </c>
      <c r="N231" s="72" t="s">
        <v>91</v>
      </c>
      <c r="O231" s="72" t="s">
        <v>22</v>
      </c>
    </row>
    <row r="232" spans="1:15" s="68" customFormat="1" ht="16.5" thickBot="1">
      <c r="A232" s="73">
        <v>1</v>
      </c>
      <c r="B232" s="30">
        <v>2</v>
      </c>
      <c r="C232" s="30">
        <v>3</v>
      </c>
      <c r="D232" s="30">
        <v>4</v>
      </c>
      <c r="E232" s="30">
        <v>5</v>
      </c>
      <c r="F232" s="30">
        <v>6</v>
      </c>
      <c r="G232" s="30">
        <v>7</v>
      </c>
      <c r="H232" s="30">
        <v>8</v>
      </c>
      <c r="I232" s="30">
        <v>9</v>
      </c>
      <c r="J232" s="30">
        <v>10</v>
      </c>
      <c r="K232" s="30">
        <v>11</v>
      </c>
      <c r="L232" s="30">
        <v>12</v>
      </c>
      <c r="M232" s="30">
        <v>13</v>
      </c>
      <c r="N232" s="30">
        <v>14</v>
      </c>
      <c r="O232" s="30">
        <v>15</v>
      </c>
    </row>
    <row r="233" spans="1:15" s="68" customFormat="1" ht="16.5" customHeight="1" thickBot="1">
      <c r="A233" s="172" t="s">
        <v>39</v>
      </c>
      <c r="B233" s="173"/>
      <c r="C233" s="173"/>
      <c r="D233" s="173"/>
      <c r="E233" s="173"/>
      <c r="F233" s="173"/>
      <c r="G233" s="173"/>
      <c r="H233" s="173"/>
      <c r="I233" s="173"/>
      <c r="J233" s="173"/>
      <c r="K233" s="173"/>
      <c r="L233" s="173"/>
      <c r="M233" s="173"/>
      <c r="N233" s="173"/>
      <c r="O233" s="174"/>
    </row>
    <row r="234" spans="1:15" s="68" customFormat="1" ht="21.75" customHeight="1" thickBot="1">
      <c r="A234" s="98">
        <v>35</v>
      </c>
      <c r="B234" s="112" t="s">
        <v>109</v>
      </c>
      <c r="C234" s="30">
        <v>200</v>
      </c>
      <c r="D234" s="112">
        <v>8.26</v>
      </c>
      <c r="E234" s="112">
        <v>7.2</v>
      </c>
      <c r="F234" s="112">
        <v>37</v>
      </c>
      <c r="G234" s="112">
        <v>246</v>
      </c>
      <c r="H234" s="112">
        <v>0.2</v>
      </c>
      <c r="I234" s="112">
        <v>0</v>
      </c>
      <c r="J234" s="112">
        <v>28.2</v>
      </c>
      <c r="K234" s="112">
        <v>0</v>
      </c>
      <c r="L234" s="112">
        <v>22.7</v>
      </c>
      <c r="M234" s="112">
        <v>199</v>
      </c>
      <c r="N234" s="112">
        <v>1.8</v>
      </c>
      <c r="O234" s="112">
        <v>4.42</v>
      </c>
    </row>
    <row r="235" spans="1:15" s="68" customFormat="1" ht="16.5" thickBot="1">
      <c r="A235" s="98">
        <v>41</v>
      </c>
      <c r="B235" s="112" t="s">
        <v>61</v>
      </c>
      <c r="C235" s="30">
        <v>100</v>
      </c>
      <c r="D235" s="112">
        <v>11.9</v>
      </c>
      <c r="E235" s="112">
        <v>12.8</v>
      </c>
      <c r="F235" s="112">
        <v>5.4</v>
      </c>
      <c r="G235" s="112">
        <v>184.5</v>
      </c>
      <c r="H235" s="112">
        <v>0.05</v>
      </c>
      <c r="I235" s="112">
        <v>1.91</v>
      </c>
      <c r="J235" s="112">
        <v>366</v>
      </c>
      <c r="K235" s="112">
        <v>0.02</v>
      </c>
      <c r="L235" s="112">
        <v>18</v>
      </c>
      <c r="M235" s="112">
        <v>134</v>
      </c>
      <c r="N235" s="112">
        <v>6.28</v>
      </c>
      <c r="O235" s="112">
        <v>2</v>
      </c>
    </row>
    <row r="236" spans="1:15" s="68" customFormat="1" ht="16.5" thickBot="1">
      <c r="A236" s="98">
        <v>29</v>
      </c>
      <c r="B236" s="112" t="s">
        <v>44</v>
      </c>
      <c r="C236" s="30" t="s">
        <v>79</v>
      </c>
      <c r="D236" s="112">
        <v>4.7</v>
      </c>
      <c r="E236" s="112">
        <v>3.7</v>
      </c>
      <c r="F236" s="112">
        <v>16.23</v>
      </c>
      <c r="G236" s="112">
        <v>120</v>
      </c>
      <c r="H236" s="112">
        <v>0</v>
      </c>
      <c r="I236" s="112">
        <v>0.1</v>
      </c>
      <c r="J236" s="112">
        <v>26.03</v>
      </c>
      <c r="K236" s="112">
        <v>0</v>
      </c>
      <c r="L236" s="112">
        <v>40.4</v>
      </c>
      <c r="M236" s="112">
        <v>123.6</v>
      </c>
      <c r="N236" s="112">
        <v>0.03</v>
      </c>
      <c r="O236" s="112">
        <v>0.6</v>
      </c>
    </row>
    <row r="237" spans="1:15" s="68" customFormat="1" ht="16.5" thickBot="1">
      <c r="A237" s="98">
        <v>9</v>
      </c>
      <c r="B237" s="112" t="s">
        <v>56</v>
      </c>
      <c r="C237" s="30">
        <v>200</v>
      </c>
      <c r="D237" s="112">
        <v>0.02</v>
      </c>
      <c r="E237" s="112">
        <v>0</v>
      </c>
      <c r="F237" s="112">
        <v>14</v>
      </c>
      <c r="G237" s="112">
        <v>56</v>
      </c>
      <c r="H237" s="112">
        <v>0</v>
      </c>
      <c r="I237" s="112">
        <v>0</v>
      </c>
      <c r="J237" s="112">
        <v>0</v>
      </c>
      <c r="K237" s="112">
        <v>0</v>
      </c>
      <c r="L237" s="112">
        <v>12</v>
      </c>
      <c r="M237" s="112">
        <v>8</v>
      </c>
      <c r="N237" s="112">
        <v>0</v>
      </c>
      <c r="O237" s="112">
        <v>0.8</v>
      </c>
    </row>
    <row r="238" spans="1:15" s="68" customFormat="1" ht="16.5" thickBot="1">
      <c r="A238" s="97">
        <v>23</v>
      </c>
      <c r="B238" s="112" t="s">
        <v>27</v>
      </c>
      <c r="C238" s="30">
        <v>40</v>
      </c>
      <c r="D238" s="77">
        <v>2.6</v>
      </c>
      <c r="E238" s="77">
        <v>1.4</v>
      </c>
      <c r="F238" s="77">
        <v>22</v>
      </c>
      <c r="G238" s="77">
        <v>219</v>
      </c>
      <c r="H238" s="77">
        <v>0</v>
      </c>
      <c r="I238" s="77">
        <v>0</v>
      </c>
      <c r="J238" s="77">
        <v>0</v>
      </c>
      <c r="K238" s="77">
        <v>0</v>
      </c>
      <c r="L238" s="77">
        <v>2</v>
      </c>
      <c r="M238" s="77">
        <v>32</v>
      </c>
      <c r="N238" s="77">
        <v>0</v>
      </c>
      <c r="O238" s="77">
        <v>0.3</v>
      </c>
    </row>
    <row r="239" spans="1:15" s="68" customFormat="1" ht="15" customHeight="1">
      <c r="A239" s="170"/>
      <c r="B239" s="157" t="s">
        <v>28</v>
      </c>
      <c r="C239" s="157"/>
      <c r="D239" s="157">
        <f>SUM(D234:D238)</f>
        <v>27.48</v>
      </c>
      <c r="E239" s="157">
        <f>SUM(E234:E238)</f>
        <v>25.099999999999998</v>
      </c>
      <c r="F239" s="157">
        <f t="shared" ref="F239:O239" si="7">SUM(F234:F238)</f>
        <v>94.63</v>
      </c>
      <c r="G239" s="157">
        <f t="shared" si="7"/>
        <v>825.5</v>
      </c>
      <c r="H239" s="157">
        <f t="shared" si="7"/>
        <v>0.25</v>
      </c>
      <c r="I239" s="157">
        <f t="shared" si="7"/>
        <v>2.0099999999999998</v>
      </c>
      <c r="J239" s="157">
        <f t="shared" si="7"/>
        <v>420.23</v>
      </c>
      <c r="K239" s="157">
        <f t="shared" si="7"/>
        <v>0.02</v>
      </c>
      <c r="L239" s="157">
        <f t="shared" si="7"/>
        <v>95.1</v>
      </c>
      <c r="M239" s="157">
        <f t="shared" si="7"/>
        <v>496.6</v>
      </c>
      <c r="N239" s="157">
        <f t="shared" si="7"/>
        <v>8.11</v>
      </c>
      <c r="O239" s="157">
        <f t="shared" si="7"/>
        <v>8.1199999999999992</v>
      </c>
    </row>
    <row r="240" spans="1:15" s="68" customFormat="1" ht="15.75" customHeight="1" thickBot="1">
      <c r="A240" s="171"/>
      <c r="B240" s="158"/>
      <c r="C240" s="158"/>
      <c r="D240" s="158"/>
      <c r="E240" s="158"/>
      <c r="F240" s="158"/>
      <c r="G240" s="158"/>
      <c r="H240" s="158"/>
      <c r="I240" s="158"/>
      <c r="J240" s="158"/>
      <c r="K240" s="158"/>
      <c r="L240" s="158"/>
      <c r="M240" s="158"/>
      <c r="N240" s="158"/>
      <c r="O240" s="158"/>
    </row>
    <row r="241" spans="1:15" ht="15.75">
      <c r="A241" s="58"/>
      <c r="B241" s="20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</row>
    <row r="242" spans="1:15" ht="15.75">
      <c r="A242" s="58"/>
      <c r="B242" s="20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</row>
    <row r="243" spans="1:15" ht="15.75">
      <c r="A243" s="58"/>
      <c r="B243" s="20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</row>
    <row r="244" spans="1:15" ht="15.75">
      <c r="A244" s="58"/>
      <c r="B244" s="20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</row>
    <row r="245" spans="1:15" ht="15.75">
      <c r="A245" s="58"/>
      <c r="B245" s="20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</row>
    <row r="246" spans="1:15" ht="15.75">
      <c r="A246" s="58"/>
      <c r="B246" s="20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</row>
    <row r="247" spans="1:15" ht="15.75">
      <c r="A247" s="58"/>
      <c r="B247" s="20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</row>
    <row r="248" spans="1:15" ht="15.75">
      <c r="A248" s="58"/>
      <c r="B248" s="20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</row>
    <row r="249" spans="1:15" ht="15.75">
      <c r="A249" s="58"/>
      <c r="B249" s="20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</row>
    <row r="250" spans="1:15" ht="15.75">
      <c r="A250" s="58"/>
      <c r="B250" s="20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</row>
    <row r="251" spans="1:15" ht="15.75">
      <c r="A251" s="58"/>
      <c r="B251" s="20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</row>
    <row r="252" spans="1:15" ht="15.75">
      <c r="A252" s="58"/>
      <c r="B252" s="20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</row>
    <row r="253" spans="1:15" ht="15.75">
      <c r="A253" s="58"/>
      <c r="B253" s="20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</row>
    <row r="254" spans="1:15" ht="15.75">
      <c r="A254" s="1" t="s">
        <v>46</v>
      </c>
    </row>
    <row r="255" spans="1:15" ht="15.75">
      <c r="A255" s="1" t="s">
        <v>58</v>
      </c>
    </row>
    <row r="256" spans="1:15" ht="15.75">
      <c r="A256" s="1" t="s">
        <v>2</v>
      </c>
    </row>
    <row r="257" spans="1:15" ht="15.75">
      <c r="A257" s="1" t="s">
        <v>77</v>
      </c>
    </row>
    <row r="258" spans="1:15" ht="15.75">
      <c r="A258" s="1" t="s">
        <v>68</v>
      </c>
    </row>
    <row r="259" spans="1:15" ht="15.75">
      <c r="A259" s="1" t="s">
        <v>133</v>
      </c>
    </row>
    <row r="260" spans="1:15">
      <c r="A260" s="7" t="s">
        <v>134</v>
      </c>
    </row>
    <row r="261" spans="1:15" ht="16.5" thickBot="1">
      <c r="A261" s="1"/>
    </row>
    <row r="262" spans="1:15" ht="30" customHeight="1">
      <c r="A262" s="165" t="s">
        <v>30</v>
      </c>
      <c r="B262" s="27" t="s">
        <v>4</v>
      </c>
      <c r="C262" s="103" t="s">
        <v>6</v>
      </c>
      <c r="D262" s="180" t="s">
        <v>8</v>
      </c>
      <c r="E262" s="181"/>
      <c r="F262" s="182"/>
      <c r="G262" s="103" t="s">
        <v>9</v>
      </c>
      <c r="H262" s="180" t="s">
        <v>12</v>
      </c>
      <c r="I262" s="181"/>
      <c r="J262" s="181"/>
      <c r="K262" s="182"/>
      <c r="L262" s="180" t="s">
        <v>14</v>
      </c>
      <c r="M262" s="181"/>
      <c r="N262" s="181"/>
      <c r="O262" s="182"/>
    </row>
    <row r="263" spans="1:15" ht="30.75" thickBot="1">
      <c r="A263" s="166"/>
      <c r="B263" s="5" t="s">
        <v>5</v>
      </c>
      <c r="C263" s="36" t="s">
        <v>7</v>
      </c>
      <c r="D263" s="183"/>
      <c r="E263" s="184"/>
      <c r="F263" s="185"/>
      <c r="G263" s="36" t="s">
        <v>10</v>
      </c>
      <c r="H263" s="183" t="s">
        <v>13</v>
      </c>
      <c r="I263" s="184"/>
      <c r="J263" s="184"/>
      <c r="K263" s="185"/>
      <c r="L263" s="183"/>
      <c r="M263" s="184"/>
      <c r="N263" s="184"/>
      <c r="O263" s="185"/>
    </row>
    <row r="264" spans="1:15" ht="30.75" thickBot="1">
      <c r="A264" s="167"/>
      <c r="B264" s="10"/>
      <c r="C264" s="39"/>
      <c r="D264" s="40" t="s">
        <v>15</v>
      </c>
      <c r="E264" s="40" t="s">
        <v>16</v>
      </c>
      <c r="F264" s="40" t="s">
        <v>17</v>
      </c>
      <c r="G264" s="104" t="s">
        <v>11</v>
      </c>
      <c r="H264" s="40" t="s">
        <v>75</v>
      </c>
      <c r="I264" s="40" t="s">
        <v>18</v>
      </c>
      <c r="J264" s="40" t="s">
        <v>97</v>
      </c>
      <c r="K264" s="40" t="s">
        <v>89</v>
      </c>
      <c r="L264" s="40" t="s">
        <v>20</v>
      </c>
      <c r="M264" s="40" t="s">
        <v>21</v>
      </c>
      <c r="N264" s="40" t="s">
        <v>90</v>
      </c>
      <c r="O264" s="40" t="s">
        <v>22</v>
      </c>
    </row>
    <row r="265" spans="1:15" ht="16.5" thickBot="1">
      <c r="A265" s="15">
        <v>1</v>
      </c>
      <c r="B265" s="6">
        <v>2</v>
      </c>
      <c r="C265" s="33">
        <v>3</v>
      </c>
      <c r="D265" s="33">
        <v>4</v>
      </c>
      <c r="E265" s="33">
        <v>5</v>
      </c>
      <c r="F265" s="33">
        <v>6</v>
      </c>
      <c r="G265" s="33">
        <v>7</v>
      </c>
      <c r="H265" s="33">
        <v>8</v>
      </c>
      <c r="I265" s="33">
        <v>9</v>
      </c>
      <c r="J265" s="33">
        <v>10</v>
      </c>
      <c r="K265" s="33">
        <v>11</v>
      </c>
      <c r="L265" s="33">
        <v>12</v>
      </c>
      <c r="M265" s="33">
        <v>13</v>
      </c>
      <c r="N265" s="33">
        <v>14</v>
      </c>
      <c r="O265" s="33">
        <v>15</v>
      </c>
    </row>
    <row r="266" spans="1:15" ht="16.5" customHeight="1" thickBot="1">
      <c r="A266" s="162" t="s">
        <v>47</v>
      </c>
      <c r="B266" s="163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4"/>
    </row>
    <row r="267" spans="1:15">
      <c r="A267" s="197">
        <v>163</v>
      </c>
      <c r="B267" s="207" t="s">
        <v>132</v>
      </c>
      <c r="C267" s="205" t="s">
        <v>98</v>
      </c>
      <c r="D267" s="207">
        <f>7.6+0.25</f>
        <v>7.85</v>
      </c>
      <c r="E267" s="207">
        <f>2.8+2</f>
        <v>4.8</v>
      </c>
      <c r="F267" s="207">
        <f>9.2+0.34</f>
        <v>9.5399999999999991</v>
      </c>
      <c r="G267" s="207">
        <v>136.6</v>
      </c>
      <c r="H267" s="207">
        <v>0.04</v>
      </c>
      <c r="I267" s="207">
        <v>16.03</v>
      </c>
      <c r="J267" s="207">
        <v>191</v>
      </c>
      <c r="K267" s="207">
        <v>0</v>
      </c>
      <c r="L267" s="207">
        <v>60.6</v>
      </c>
      <c r="M267" s="207">
        <v>154</v>
      </c>
      <c r="N267" s="207">
        <v>0.9</v>
      </c>
      <c r="O267" s="207">
        <v>0.62</v>
      </c>
    </row>
    <row r="268" spans="1:15" ht="46.5" customHeight="1" thickBot="1">
      <c r="A268" s="198"/>
      <c r="B268" s="208"/>
      <c r="C268" s="206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</row>
    <row r="269" spans="1:15" ht="32.25" thickBot="1">
      <c r="A269" s="12">
        <v>13</v>
      </c>
      <c r="B269" s="32" t="s">
        <v>34</v>
      </c>
      <c r="C269" s="33" t="s">
        <v>35</v>
      </c>
      <c r="D269" s="112">
        <v>0.6</v>
      </c>
      <c r="E269" s="112">
        <v>0</v>
      </c>
      <c r="F269" s="112">
        <v>29</v>
      </c>
      <c r="G269" s="112">
        <v>111</v>
      </c>
      <c r="H269" s="112">
        <v>0</v>
      </c>
      <c r="I269" s="112">
        <v>0.4</v>
      </c>
      <c r="J269" s="112">
        <v>200</v>
      </c>
      <c r="K269" s="112">
        <v>0</v>
      </c>
      <c r="L269" s="112">
        <v>25</v>
      </c>
      <c r="M269" s="112">
        <v>39.6</v>
      </c>
      <c r="N269" s="112">
        <v>0</v>
      </c>
      <c r="O269" s="112">
        <v>0.6</v>
      </c>
    </row>
    <row r="270" spans="1:15" ht="16.5" thickBot="1">
      <c r="A270" s="60">
        <v>29</v>
      </c>
      <c r="B270" s="32" t="s">
        <v>59</v>
      </c>
      <c r="C270" s="33" t="s">
        <v>79</v>
      </c>
      <c r="D270" s="32">
        <v>2.5</v>
      </c>
      <c r="E270" s="32">
        <v>9</v>
      </c>
      <c r="F270" s="32">
        <v>16.3</v>
      </c>
      <c r="G270" s="32">
        <v>158</v>
      </c>
      <c r="H270" s="32">
        <v>0</v>
      </c>
      <c r="I270" s="32">
        <v>0</v>
      </c>
      <c r="J270" s="32">
        <v>45</v>
      </c>
      <c r="K270" s="32">
        <v>0.15</v>
      </c>
      <c r="L270" s="32">
        <v>19.600000000000001</v>
      </c>
      <c r="M270" s="32">
        <v>71.5</v>
      </c>
      <c r="N270" s="32">
        <v>0.03</v>
      </c>
      <c r="O270" s="32">
        <v>1.62</v>
      </c>
    </row>
    <row r="271" spans="1:15" ht="16.5" thickBot="1">
      <c r="A271" s="60">
        <v>14</v>
      </c>
      <c r="B271" s="32" t="s">
        <v>36</v>
      </c>
      <c r="C271" s="33">
        <v>40</v>
      </c>
      <c r="D271" s="34">
        <v>3</v>
      </c>
      <c r="E271" s="34">
        <v>2</v>
      </c>
      <c r="F271" s="34">
        <v>30</v>
      </c>
      <c r="G271" s="34">
        <v>145</v>
      </c>
      <c r="H271" s="34">
        <v>0.03</v>
      </c>
      <c r="I271" s="34">
        <v>0</v>
      </c>
      <c r="J271" s="34">
        <v>0</v>
      </c>
      <c r="K271" s="34">
        <v>0</v>
      </c>
      <c r="L271" s="34">
        <v>4.4000000000000004</v>
      </c>
      <c r="M271" s="34">
        <v>20</v>
      </c>
      <c r="N271" s="34">
        <v>0</v>
      </c>
      <c r="O271" s="34">
        <v>0.3</v>
      </c>
    </row>
    <row r="272" spans="1:15" ht="16.5" thickBot="1">
      <c r="A272" s="18"/>
      <c r="B272" s="32" t="s">
        <v>28</v>
      </c>
      <c r="C272" s="32"/>
      <c r="D272" s="32">
        <f>SUM(D267:D271)</f>
        <v>13.95</v>
      </c>
      <c r="E272" s="32">
        <f t="shared" ref="E272:O272" si="8">SUM(E267:E271)</f>
        <v>15.8</v>
      </c>
      <c r="F272" s="32">
        <f t="shared" si="8"/>
        <v>84.84</v>
      </c>
      <c r="G272" s="32">
        <f t="shared" si="8"/>
        <v>550.6</v>
      </c>
      <c r="H272" s="32">
        <f t="shared" si="8"/>
        <v>7.0000000000000007E-2</v>
      </c>
      <c r="I272" s="32">
        <f t="shared" si="8"/>
        <v>16.43</v>
      </c>
      <c r="J272" s="32">
        <f t="shared" si="8"/>
        <v>436</v>
      </c>
      <c r="K272" s="32">
        <f t="shared" si="8"/>
        <v>0.15</v>
      </c>
      <c r="L272" s="32">
        <f t="shared" si="8"/>
        <v>109.6</v>
      </c>
      <c r="M272" s="32">
        <f t="shared" si="8"/>
        <v>285.10000000000002</v>
      </c>
      <c r="N272" s="32">
        <f t="shared" si="8"/>
        <v>0.93</v>
      </c>
      <c r="O272" s="32">
        <f t="shared" si="8"/>
        <v>3.1399999999999997</v>
      </c>
    </row>
    <row r="273" spans="1:15" ht="15.75">
      <c r="A273" s="21"/>
      <c r="B273" s="20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</row>
    <row r="274" spans="1:15" ht="15.75">
      <c r="A274" s="21"/>
      <c r="B274" s="20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</row>
    <row r="275" spans="1:15" ht="15.75">
      <c r="A275" s="21"/>
      <c r="B275" s="20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</row>
    <row r="276" spans="1:15" ht="15.75">
      <c r="A276" s="21"/>
      <c r="B276" s="20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</row>
    <row r="277" spans="1:15" ht="15.75">
      <c r="A277" s="21"/>
      <c r="B277" s="20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</row>
    <row r="278" spans="1:15" ht="15.75">
      <c r="A278" s="21"/>
      <c r="B278" s="20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</row>
    <row r="279" spans="1:15" ht="15.75">
      <c r="A279" s="21"/>
      <c r="B279" s="20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</row>
    <row r="280" spans="1:15" ht="15.75">
      <c r="A280" s="21"/>
      <c r="B280" s="20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</row>
    <row r="281" spans="1:15" ht="15.75">
      <c r="A281" s="21"/>
      <c r="B281" s="20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</row>
    <row r="282" spans="1:15" ht="15.75">
      <c r="A282" s="21"/>
      <c r="B282" s="20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</row>
    <row r="283" spans="1:15" ht="15.75">
      <c r="A283" s="21"/>
      <c r="B283" s="20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</row>
    <row r="284" spans="1:15" ht="15.75">
      <c r="A284" s="21"/>
      <c r="B284" s="20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</row>
    <row r="285" spans="1:15" ht="15.75">
      <c r="A285" s="1" t="s">
        <v>51</v>
      </c>
    </row>
    <row r="286" spans="1:15" ht="15.75">
      <c r="A286" s="1" t="s">
        <v>58</v>
      </c>
    </row>
    <row r="287" spans="1:15" ht="15.75">
      <c r="A287" s="1" t="s">
        <v>2</v>
      </c>
    </row>
    <row r="288" spans="1:15" ht="15.75">
      <c r="A288" s="1" t="s">
        <v>77</v>
      </c>
    </row>
    <row r="289" spans="1:15" ht="15.75">
      <c r="A289" s="1" t="s">
        <v>68</v>
      </c>
    </row>
    <row r="290" spans="1:15" ht="15.75">
      <c r="A290" s="1" t="s">
        <v>133</v>
      </c>
    </row>
    <row r="291" spans="1:15">
      <c r="A291" s="7" t="s">
        <v>134</v>
      </c>
    </row>
    <row r="292" spans="1:15" ht="16.5" thickBot="1">
      <c r="A292" s="17"/>
    </row>
    <row r="293" spans="1:15" ht="30" customHeight="1">
      <c r="A293" s="165" t="s">
        <v>30</v>
      </c>
      <c r="B293" s="27" t="s">
        <v>4</v>
      </c>
      <c r="C293" s="103" t="s">
        <v>6</v>
      </c>
      <c r="D293" s="180" t="s">
        <v>8</v>
      </c>
      <c r="E293" s="181"/>
      <c r="F293" s="182"/>
      <c r="G293" s="103" t="s">
        <v>9</v>
      </c>
      <c r="H293" s="180" t="s">
        <v>12</v>
      </c>
      <c r="I293" s="181"/>
      <c r="J293" s="181"/>
      <c r="K293" s="182"/>
      <c r="L293" s="180" t="s">
        <v>14</v>
      </c>
      <c r="M293" s="181"/>
      <c r="N293" s="181"/>
      <c r="O293" s="182"/>
    </row>
    <row r="294" spans="1:15" ht="30.75" thickBot="1">
      <c r="A294" s="166"/>
      <c r="B294" s="5" t="s">
        <v>5</v>
      </c>
      <c r="C294" s="36" t="s">
        <v>7</v>
      </c>
      <c r="D294" s="183"/>
      <c r="E294" s="184"/>
      <c r="F294" s="185"/>
      <c r="G294" s="36" t="s">
        <v>10</v>
      </c>
      <c r="H294" s="183" t="s">
        <v>13</v>
      </c>
      <c r="I294" s="184"/>
      <c r="J294" s="184"/>
      <c r="K294" s="185"/>
      <c r="L294" s="183"/>
      <c r="M294" s="184"/>
      <c r="N294" s="184"/>
      <c r="O294" s="185"/>
    </row>
    <row r="295" spans="1:15" ht="30.75" thickBot="1">
      <c r="A295" s="167"/>
      <c r="B295" s="10"/>
      <c r="C295" s="39"/>
      <c r="D295" s="40" t="s">
        <v>15</v>
      </c>
      <c r="E295" s="40" t="s">
        <v>16</v>
      </c>
      <c r="F295" s="40" t="s">
        <v>17</v>
      </c>
      <c r="G295" s="104" t="s">
        <v>11</v>
      </c>
      <c r="H295" s="40" t="s">
        <v>75</v>
      </c>
      <c r="I295" s="40" t="s">
        <v>18</v>
      </c>
      <c r="J295" s="40" t="s">
        <v>97</v>
      </c>
      <c r="K295" s="40" t="s">
        <v>89</v>
      </c>
      <c r="L295" s="40" t="s">
        <v>20</v>
      </c>
      <c r="M295" s="40" t="s">
        <v>21</v>
      </c>
      <c r="N295" s="40" t="s">
        <v>91</v>
      </c>
      <c r="O295" s="40" t="s">
        <v>22</v>
      </c>
    </row>
    <row r="296" spans="1:15" ht="16.5" thickBot="1">
      <c r="A296" s="15">
        <v>1</v>
      </c>
      <c r="B296" s="6">
        <v>2</v>
      </c>
      <c r="C296" s="33">
        <v>3</v>
      </c>
      <c r="D296" s="33">
        <v>4</v>
      </c>
      <c r="E296" s="33">
        <v>5</v>
      </c>
      <c r="F296" s="33">
        <v>6</v>
      </c>
      <c r="G296" s="33">
        <v>7</v>
      </c>
      <c r="H296" s="33">
        <v>8</v>
      </c>
      <c r="I296" s="33">
        <v>9</v>
      </c>
      <c r="J296" s="33">
        <v>10</v>
      </c>
      <c r="K296" s="33">
        <v>11</v>
      </c>
      <c r="L296" s="33">
        <v>12</v>
      </c>
      <c r="M296" s="33">
        <v>13</v>
      </c>
      <c r="N296" s="33">
        <v>14</v>
      </c>
      <c r="O296" s="33">
        <v>15</v>
      </c>
    </row>
    <row r="297" spans="1:15" ht="16.5" customHeight="1" thickBot="1">
      <c r="A297" s="162" t="s">
        <v>52</v>
      </c>
      <c r="B297" s="163"/>
      <c r="C297" s="163"/>
      <c r="D297" s="163"/>
      <c r="E297" s="163"/>
      <c r="F297" s="163"/>
      <c r="G297" s="163"/>
      <c r="H297" s="163"/>
      <c r="I297" s="163"/>
      <c r="J297" s="163"/>
      <c r="K297" s="163"/>
      <c r="L297" s="163"/>
      <c r="M297" s="163"/>
      <c r="N297" s="163"/>
      <c r="O297" s="164"/>
    </row>
    <row r="298" spans="1:15" ht="16.5" thickBot="1">
      <c r="A298" s="60">
        <v>25</v>
      </c>
      <c r="B298" s="55" t="s">
        <v>64</v>
      </c>
      <c r="C298" s="33">
        <v>200</v>
      </c>
      <c r="D298" s="32">
        <v>15</v>
      </c>
      <c r="E298" s="32">
        <v>19</v>
      </c>
      <c r="F298" s="32">
        <v>39</v>
      </c>
      <c r="G298" s="32">
        <v>387</v>
      </c>
      <c r="H298" s="32">
        <v>0.19</v>
      </c>
      <c r="I298" s="32">
        <v>6.5</v>
      </c>
      <c r="J298" s="32">
        <v>865</v>
      </c>
      <c r="K298" s="32">
        <v>0</v>
      </c>
      <c r="L298" s="32">
        <v>38</v>
      </c>
      <c r="M298" s="32">
        <v>228</v>
      </c>
      <c r="N298" s="32">
        <v>0</v>
      </c>
      <c r="O298" s="32">
        <v>2.7</v>
      </c>
    </row>
    <row r="299" spans="1:15" ht="16.5" thickBot="1">
      <c r="A299" s="12">
        <v>10</v>
      </c>
      <c r="B299" s="55" t="s">
        <v>49</v>
      </c>
      <c r="C299" s="33">
        <v>200</v>
      </c>
      <c r="D299" s="112">
        <v>1.4</v>
      </c>
      <c r="E299" s="112">
        <v>1.6</v>
      </c>
      <c r="F299" s="112">
        <v>17.7</v>
      </c>
      <c r="G299" s="112">
        <v>91</v>
      </c>
      <c r="H299" s="112">
        <v>0.02</v>
      </c>
      <c r="I299" s="112">
        <v>0.09</v>
      </c>
      <c r="J299" s="112">
        <v>0.01</v>
      </c>
      <c r="K299" s="112">
        <v>0</v>
      </c>
      <c r="L299" s="112">
        <v>26.5</v>
      </c>
      <c r="M299" s="112">
        <v>49.1</v>
      </c>
      <c r="N299" s="112">
        <v>0</v>
      </c>
      <c r="O299" s="112">
        <v>0.4</v>
      </c>
    </row>
    <row r="300" spans="1:15" ht="16.5" thickBot="1">
      <c r="A300" s="110">
        <v>29</v>
      </c>
      <c r="B300" s="32" t="s">
        <v>44</v>
      </c>
      <c r="C300" s="33" t="s">
        <v>79</v>
      </c>
      <c r="D300" s="112">
        <v>4.7</v>
      </c>
      <c r="E300" s="112">
        <v>3.7</v>
      </c>
      <c r="F300" s="112">
        <v>16.23</v>
      </c>
      <c r="G300" s="112">
        <v>120</v>
      </c>
      <c r="H300" s="112">
        <v>0</v>
      </c>
      <c r="I300" s="112">
        <v>0.1</v>
      </c>
      <c r="J300" s="112">
        <v>26.03</v>
      </c>
      <c r="K300" s="112">
        <v>0</v>
      </c>
      <c r="L300" s="112">
        <v>40.4</v>
      </c>
      <c r="M300" s="112">
        <v>123.6</v>
      </c>
      <c r="N300" s="112">
        <v>0.03</v>
      </c>
      <c r="O300" s="112">
        <v>0.6</v>
      </c>
    </row>
    <row r="301" spans="1:15" ht="16.5" thickBot="1">
      <c r="A301" s="110">
        <v>14</v>
      </c>
      <c r="B301" s="32" t="s">
        <v>87</v>
      </c>
      <c r="C301" s="33">
        <v>100</v>
      </c>
      <c r="D301" s="34">
        <v>0.4</v>
      </c>
      <c r="E301" s="34">
        <v>0.3</v>
      </c>
      <c r="F301" s="34">
        <v>10.3</v>
      </c>
      <c r="G301" s="34">
        <v>47</v>
      </c>
      <c r="H301" s="34">
        <v>0.02</v>
      </c>
      <c r="I301" s="34">
        <v>5</v>
      </c>
      <c r="J301" s="34">
        <v>0.03</v>
      </c>
      <c r="K301" s="34">
        <v>0</v>
      </c>
      <c r="L301" s="34">
        <v>19</v>
      </c>
      <c r="M301" s="34">
        <v>16</v>
      </c>
      <c r="N301" s="34">
        <v>1</v>
      </c>
      <c r="O301" s="34">
        <v>2.2999999999999998</v>
      </c>
    </row>
    <row r="302" spans="1:15" ht="16.5" thickBot="1">
      <c r="A302" s="110"/>
      <c r="B302" s="32" t="s">
        <v>28</v>
      </c>
      <c r="C302" s="33"/>
      <c r="D302" s="32">
        <f>SUM(D298:D301)</f>
        <v>21.499999999999996</v>
      </c>
      <c r="E302" s="32">
        <f t="shared" ref="E302:O302" si="9">SUM(E298:E301)</f>
        <v>24.6</v>
      </c>
      <c r="F302" s="32">
        <f t="shared" si="9"/>
        <v>83.23</v>
      </c>
      <c r="G302" s="32">
        <f t="shared" si="9"/>
        <v>645</v>
      </c>
      <c r="H302" s="32">
        <f t="shared" si="9"/>
        <v>0.22999999999999998</v>
      </c>
      <c r="I302" s="32">
        <f t="shared" si="9"/>
        <v>11.69</v>
      </c>
      <c r="J302" s="32">
        <f t="shared" si="9"/>
        <v>891.06999999999994</v>
      </c>
      <c r="K302" s="32">
        <f t="shared" si="9"/>
        <v>0</v>
      </c>
      <c r="L302" s="32">
        <f t="shared" si="9"/>
        <v>123.9</v>
      </c>
      <c r="M302" s="32">
        <f t="shared" si="9"/>
        <v>416.70000000000005</v>
      </c>
      <c r="N302" s="32">
        <f t="shared" si="9"/>
        <v>1.03</v>
      </c>
      <c r="O302" s="32">
        <f t="shared" si="9"/>
        <v>6</v>
      </c>
    </row>
    <row r="303" spans="1:15" ht="16.5" thickBot="1">
      <c r="A303" s="159" t="s">
        <v>65</v>
      </c>
      <c r="B303" s="160"/>
      <c r="C303" s="161"/>
      <c r="D303" s="32">
        <f t="shared" ref="D303:O303" si="10">D27+D50+D85+D114+D147+D177+D208+D239+D272</f>
        <v>181.26999999999998</v>
      </c>
      <c r="E303" s="32">
        <f t="shared" si="10"/>
        <v>194.9</v>
      </c>
      <c r="F303" s="32">
        <f t="shared" si="10"/>
        <v>734.99</v>
      </c>
      <c r="G303" s="32">
        <f t="shared" si="10"/>
        <v>5507.9000000000005</v>
      </c>
      <c r="H303" s="32">
        <f t="shared" si="10"/>
        <v>1.8240000000000005</v>
      </c>
      <c r="I303" s="32">
        <f t="shared" si="10"/>
        <v>192.96</v>
      </c>
      <c r="J303" s="32">
        <f t="shared" si="10"/>
        <v>2522.23</v>
      </c>
      <c r="K303" s="32">
        <f t="shared" si="10"/>
        <v>18.019999999999996</v>
      </c>
      <c r="L303" s="32">
        <f t="shared" si="10"/>
        <v>1499.1</v>
      </c>
      <c r="M303" s="32">
        <f t="shared" si="10"/>
        <v>3334.6499999999996</v>
      </c>
      <c r="N303" s="32">
        <f t="shared" si="10"/>
        <v>151.78399999999999</v>
      </c>
      <c r="O303" s="32">
        <f t="shared" si="10"/>
        <v>41.529999999999994</v>
      </c>
    </row>
  </sheetData>
  <mergeCells count="203">
    <mergeCell ref="D16:F17"/>
    <mergeCell ref="H16:K16"/>
    <mergeCell ref="L16:O17"/>
    <mergeCell ref="H17:K17"/>
    <mergeCell ref="D18:D19"/>
    <mergeCell ref="E18:E19"/>
    <mergeCell ref="F18:F19"/>
    <mergeCell ref="H18:H19"/>
    <mergeCell ref="I18:I19"/>
    <mergeCell ref="K18:K19"/>
    <mergeCell ref="L18:L19"/>
    <mergeCell ref="M18:M19"/>
    <mergeCell ref="N18:N19"/>
    <mergeCell ref="O18:O19"/>
    <mergeCell ref="A21:O21"/>
    <mergeCell ref="A27:A28"/>
    <mergeCell ref="B27:B28"/>
    <mergeCell ref="C27:C28"/>
    <mergeCell ref="D27:D28"/>
    <mergeCell ref="E27:E28"/>
    <mergeCell ref="A45:O45"/>
    <mergeCell ref="A73:A75"/>
    <mergeCell ref="D73:F74"/>
    <mergeCell ref="H73:K73"/>
    <mergeCell ref="L73:O74"/>
    <mergeCell ref="H74:K74"/>
    <mergeCell ref="L27:L28"/>
    <mergeCell ref="M27:M28"/>
    <mergeCell ref="N27:N28"/>
    <mergeCell ref="O27:O28"/>
    <mergeCell ref="D41:F42"/>
    <mergeCell ref="H41:K41"/>
    <mergeCell ref="L41:O42"/>
    <mergeCell ref="H42:K42"/>
    <mergeCell ref="F27:F28"/>
    <mergeCell ref="G27:G28"/>
    <mergeCell ref="H27:H28"/>
    <mergeCell ref="I27:I28"/>
    <mergeCell ref="J27:J28"/>
    <mergeCell ref="K27:K28"/>
    <mergeCell ref="J78:J79"/>
    <mergeCell ref="K78:K79"/>
    <mergeCell ref="L78:L79"/>
    <mergeCell ref="M78:M79"/>
    <mergeCell ref="N78:N79"/>
    <mergeCell ref="O78:O79"/>
    <mergeCell ref="A77:O77"/>
    <mergeCell ref="A78:A79"/>
    <mergeCell ref="B78:B79"/>
    <mergeCell ref="C78:C79"/>
    <mergeCell ref="D78:D79"/>
    <mergeCell ref="E78:E79"/>
    <mergeCell ref="F78:F79"/>
    <mergeCell ref="G78:G79"/>
    <mergeCell ref="H78:H79"/>
    <mergeCell ref="I78:I79"/>
    <mergeCell ref="M80:M81"/>
    <mergeCell ref="N80:N81"/>
    <mergeCell ref="O80:O81"/>
    <mergeCell ref="A85:A86"/>
    <mergeCell ref="B85:B86"/>
    <mergeCell ref="C85:C86"/>
    <mergeCell ref="D85:D86"/>
    <mergeCell ref="E85:E86"/>
    <mergeCell ref="F85:F86"/>
    <mergeCell ref="G85:G86"/>
    <mergeCell ref="G80:G81"/>
    <mergeCell ref="H80:H81"/>
    <mergeCell ref="I80:I81"/>
    <mergeCell ref="J80:J81"/>
    <mergeCell ref="K80:K81"/>
    <mergeCell ref="L80:L81"/>
    <mergeCell ref="A80:A81"/>
    <mergeCell ref="B80:B81"/>
    <mergeCell ref="C80:C81"/>
    <mergeCell ref="D80:D81"/>
    <mergeCell ref="E80:E81"/>
    <mergeCell ref="F80:F81"/>
    <mergeCell ref="N85:N86"/>
    <mergeCell ref="O85:O86"/>
    <mergeCell ref="A105:A107"/>
    <mergeCell ref="D105:F106"/>
    <mergeCell ref="H105:K105"/>
    <mergeCell ref="L105:O106"/>
    <mergeCell ref="H106:K106"/>
    <mergeCell ref="H85:H86"/>
    <mergeCell ref="I85:I86"/>
    <mergeCell ref="J85:J86"/>
    <mergeCell ref="K85:K86"/>
    <mergeCell ref="L85:L86"/>
    <mergeCell ref="M85:M86"/>
    <mergeCell ref="A109:O109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A141:O141"/>
    <mergeCell ref="A168:A170"/>
    <mergeCell ref="D168:F169"/>
    <mergeCell ref="H168:K168"/>
    <mergeCell ref="L168:O169"/>
    <mergeCell ref="H169:K169"/>
    <mergeCell ref="K114:K115"/>
    <mergeCell ref="L114:L115"/>
    <mergeCell ref="M114:M115"/>
    <mergeCell ref="N114:N115"/>
    <mergeCell ref="O114:O115"/>
    <mergeCell ref="A137:A139"/>
    <mergeCell ref="D137:F138"/>
    <mergeCell ref="H137:K137"/>
    <mergeCell ref="L137:O138"/>
    <mergeCell ref="H138:K138"/>
    <mergeCell ref="A172:O172"/>
    <mergeCell ref="A177:A178"/>
    <mergeCell ref="B177:B178"/>
    <mergeCell ref="C177:C178"/>
    <mergeCell ref="D177:D178"/>
    <mergeCell ref="E177:E178"/>
    <mergeCell ref="F177:F178"/>
    <mergeCell ref="G177:G178"/>
    <mergeCell ref="H177:H178"/>
    <mergeCell ref="I177:I178"/>
    <mergeCell ref="A199:A201"/>
    <mergeCell ref="D199:F200"/>
    <mergeCell ref="H199:K199"/>
    <mergeCell ref="L199:O200"/>
    <mergeCell ref="H200:K200"/>
    <mergeCell ref="A203:O203"/>
    <mergeCell ref="J177:J178"/>
    <mergeCell ref="K177:K178"/>
    <mergeCell ref="L177:L178"/>
    <mergeCell ref="M177:M178"/>
    <mergeCell ref="N177:N178"/>
    <mergeCell ref="O177:O178"/>
    <mergeCell ref="M208:M209"/>
    <mergeCell ref="N208:N209"/>
    <mergeCell ref="O208:O209"/>
    <mergeCell ref="A229:A231"/>
    <mergeCell ref="D229:F230"/>
    <mergeCell ref="H229:K229"/>
    <mergeCell ref="L229:O230"/>
    <mergeCell ref="H230:K230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C208:C209"/>
    <mergeCell ref="D208:D209"/>
    <mergeCell ref="E208:E209"/>
    <mergeCell ref="F208:F209"/>
    <mergeCell ref="A233:O233"/>
    <mergeCell ref="A239:A240"/>
    <mergeCell ref="B239:B240"/>
    <mergeCell ref="C239:C240"/>
    <mergeCell ref="D239:D240"/>
    <mergeCell ref="E239:E240"/>
    <mergeCell ref="F239:F240"/>
    <mergeCell ref="G239:G240"/>
    <mergeCell ref="H239:H240"/>
    <mergeCell ref="I239:I240"/>
    <mergeCell ref="A262:A264"/>
    <mergeCell ref="D262:F263"/>
    <mergeCell ref="H262:K262"/>
    <mergeCell ref="L262:O263"/>
    <mergeCell ref="H263:K263"/>
    <mergeCell ref="A266:O266"/>
    <mergeCell ref="J239:J240"/>
    <mergeCell ref="K239:K240"/>
    <mergeCell ref="L239:L240"/>
    <mergeCell ref="M239:M240"/>
    <mergeCell ref="N239:N240"/>
    <mergeCell ref="O239:O240"/>
    <mergeCell ref="A297:O297"/>
    <mergeCell ref="A303:C303"/>
    <mergeCell ref="M267:M268"/>
    <mergeCell ref="N267:N268"/>
    <mergeCell ref="O267:O268"/>
    <mergeCell ref="A293:A295"/>
    <mergeCell ref="D293:F294"/>
    <mergeCell ref="H293:K293"/>
    <mergeCell ref="L293:O294"/>
    <mergeCell ref="H294:K294"/>
    <mergeCell ref="G267:G268"/>
    <mergeCell ref="H267:H268"/>
    <mergeCell ref="I267:I268"/>
    <mergeCell ref="J267:J268"/>
    <mergeCell ref="K267:K268"/>
    <mergeCell ref="L267:L268"/>
    <mergeCell ref="A267:A268"/>
    <mergeCell ref="B267:B268"/>
    <mergeCell ref="C267:C268"/>
    <mergeCell ref="D267:D268"/>
    <mergeCell ref="E267:E268"/>
    <mergeCell ref="F267:F26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11" sqref="A11"/>
    </sheetView>
  </sheetViews>
  <sheetFormatPr defaultRowHeight="15"/>
  <cols>
    <col min="1" max="1" width="16.42578125" customWidth="1"/>
    <col min="2" max="2" width="14.85546875" customWidth="1"/>
    <col min="3" max="3" width="21.5703125" customWidth="1"/>
  </cols>
  <sheetData>
    <row r="1" spans="1:6" ht="18.75">
      <c r="A1" s="114" t="s">
        <v>140</v>
      </c>
      <c r="B1" s="114"/>
      <c r="C1" s="114"/>
      <c r="D1" s="114"/>
      <c r="E1" s="114"/>
      <c r="F1" s="114"/>
    </row>
    <row r="2" spans="1:6" ht="18.75">
      <c r="A2" s="114" t="s">
        <v>136</v>
      </c>
      <c r="B2" s="114"/>
      <c r="C2" s="114"/>
      <c r="D2" s="114"/>
      <c r="E2" s="114"/>
      <c r="F2" s="114"/>
    </row>
    <row r="3" spans="1:6" ht="18.75">
      <c r="A3" s="114"/>
      <c r="B3" s="114"/>
      <c r="C3" s="114"/>
      <c r="D3" s="114"/>
      <c r="E3" s="114"/>
      <c r="F3" s="114"/>
    </row>
    <row r="4" spans="1:6" ht="18.75">
      <c r="A4" s="115" t="s">
        <v>137</v>
      </c>
      <c r="B4" s="118" t="s">
        <v>138</v>
      </c>
      <c r="C4" s="118" t="s">
        <v>139</v>
      </c>
      <c r="D4" s="114"/>
      <c r="E4" s="114"/>
      <c r="F4" s="114"/>
    </row>
    <row r="5" spans="1:6" ht="18.75">
      <c r="A5" s="116" t="s">
        <v>141</v>
      </c>
      <c r="B5" s="119">
        <v>15</v>
      </c>
      <c r="C5" s="119">
        <v>18</v>
      </c>
      <c r="D5" s="114"/>
      <c r="E5" s="114"/>
      <c r="F5" s="114"/>
    </row>
    <row r="6" spans="1:6" ht="18.75">
      <c r="A6" s="116" t="s">
        <v>142</v>
      </c>
      <c r="B6" s="119">
        <v>16</v>
      </c>
      <c r="C6" s="119">
        <v>18.399999999999999</v>
      </c>
      <c r="D6" s="114"/>
      <c r="E6" s="114"/>
      <c r="F6" s="114"/>
    </row>
    <row r="7" spans="1:6" ht="18.75">
      <c r="A7" s="116" t="s">
        <v>143</v>
      </c>
      <c r="B7" s="119">
        <v>67</v>
      </c>
      <c r="C7" s="119">
        <v>80</v>
      </c>
      <c r="D7" s="114"/>
      <c r="E7" s="114"/>
      <c r="F7" s="114"/>
    </row>
    <row r="8" spans="1:6" ht="56.25">
      <c r="A8" s="117" t="s">
        <v>144</v>
      </c>
      <c r="B8" s="119">
        <v>470</v>
      </c>
      <c r="C8" s="119">
        <v>544</v>
      </c>
      <c r="D8" s="114"/>
      <c r="E8" s="114"/>
      <c r="F8" s="1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тжс</vt:lpstr>
      <vt:lpstr>нош</vt:lpstr>
      <vt:lpstr> калории нош</vt:lpstr>
      <vt:lpstr>калории тжс</vt:lpstr>
      <vt:lpstr>калории</vt:lpstr>
      <vt:lpstr>витамины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2024-01-13T04:29:15Z</dcterms:modified>
</cp:coreProperties>
</file>